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P:\10_Centre_ressource\Spécialiste prévoyance\Documents\Cotisations\Calculateur cotisations\"/>
    </mc:Choice>
  </mc:AlternateContent>
  <workbookProtection workbookAlgorithmName="SHA-512" workbookHashValue="dRk1eXCI8ON94Z+O7mVn9fJgKmRce1QUNlsZB96njkW6Nyhhcy1cTs2XVcL6NF/IIv4E+6aGvGsU1mZH89d4AQ==" workbookSaltValue="PlUnCckzpmH/RUlQoUll2g==" workbookSpinCount="100000" lockStructure="1"/>
  <bookViews>
    <workbookView xWindow="0" yWindow="0" windowWidth="16755" windowHeight="8250"/>
  </bookViews>
  <sheets>
    <sheet name="Calculateur" sheetId="1" r:id="rId1"/>
    <sheet name="2021" sheetId="2" r:id="rId2"/>
    <sheet name="2022" sheetId="3" r:id="rId3"/>
    <sheet name="2023" sheetId="4" r:id="rId4"/>
    <sheet name="2024" sheetId="5" r:id="rId5"/>
  </sheets>
  <definedNames>
    <definedName name="_xlnm.Print_Area" localSheetId="1">'2021'!$A$1:$O$60</definedName>
    <definedName name="_xlnm.Print_Area" localSheetId="2">'2022'!$A$1:$O$60</definedName>
    <definedName name="_xlnm.Print_Area" localSheetId="3">'2023'!$A$1:$O$60</definedName>
    <definedName name="_xlnm.Print_Area" localSheetId="4">'2024'!$A$1:$O$60</definedName>
    <definedName name="_xlnm.Print_Area" localSheetId="0">Calculateur!$A$1:$D$36</definedName>
  </definedNames>
  <calcPr calcId="162913"/>
</workbook>
</file>

<file path=xl/calcChain.xml><?xml version="1.0" encoding="utf-8"?>
<calcChain xmlns="http://schemas.openxmlformats.org/spreadsheetml/2006/main">
  <c r="B27" i="1" l="1"/>
  <c r="A18" i="1"/>
  <c r="A21" i="1"/>
  <c r="A20" i="1"/>
  <c r="A19" i="1"/>
  <c r="D13" i="1" l="1"/>
  <c r="D28" i="1" s="1"/>
  <c r="B13" i="1" l="1"/>
  <c r="B28" i="1" s="1"/>
  <c r="N60" i="5"/>
  <c r="F60" i="5"/>
  <c r="N59" i="5"/>
  <c r="F59" i="5"/>
  <c r="N58" i="5"/>
  <c r="F58" i="5"/>
  <c r="N57" i="5"/>
  <c r="F57" i="5"/>
  <c r="N56" i="5"/>
  <c r="F56" i="5"/>
  <c r="N55" i="5"/>
  <c r="F55" i="5"/>
  <c r="N54" i="5"/>
  <c r="F54" i="5"/>
  <c r="N53" i="5"/>
  <c r="F53" i="5"/>
  <c r="N52" i="5"/>
  <c r="F52" i="5"/>
  <c r="N51" i="5"/>
  <c r="F51" i="5"/>
  <c r="N50" i="5"/>
  <c r="F50" i="5"/>
  <c r="N49" i="5"/>
  <c r="F49" i="5"/>
  <c r="N48" i="5"/>
  <c r="F48" i="5"/>
  <c r="N47" i="5"/>
  <c r="F47" i="5"/>
  <c r="N46" i="5"/>
  <c r="F46" i="5"/>
  <c r="N45" i="5"/>
  <c r="F45" i="5"/>
  <c r="N44" i="5"/>
  <c r="F44" i="5"/>
  <c r="N43" i="5"/>
  <c r="F43" i="5"/>
  <c r="N42" i="5"/>
  <c r="F42" i="5"/>
  <c r="N41" i="5"/>
  <c r="F41" i="5"/>
  <c r="N40" i="5"/>
  <c r="F40" i="5"/>
  <c r="N39" i="5"/>
  <c r="F39" i="5"/>
  <c r="N38" i="5"/>
  <c r="F38" i="5"/>
  <c r="N37" i="5"/>
  <c r="F37" i="5"/>
  <c r="N36" i="5"/>
  <c r="F36" i="5"/>
  <c r="N35" i="5"/>
  <c r="F35" i="5"/>
  <c r="N34" i="5"/>
  <c r="F34" i="5"/>
  <c r="N33" i="5"/>
  <c r="F33" i="5"/>
  <c r="N32" i="5"/>
  <c r="F32" i="5"/>
  <c r="N31" i="5"/>
  <c r="F31" i="5"/>
  <c r="N30" i="5"/>
  <c r="F30" i="5"/>
  <c r="N29" i="5"/>
  <c r="F29" i="5"/>
  <c r="N28" i="5"/>
  <c r="F28" i="5"/>
  <c r="N27" i="5"/>
  <c r="F27" i="5"/>
  <c r="N26" i="5"/>
  <c r="F26" i="5"/>
  <c r="N25" i="5"/>
  <c r="F25" i="5"/>
  <c r="N24" i="5"/>
  <c r="F24" i="5"/>
  <c r="N23" i="5"/>
  <c r="F23" i="5"/>
  <c r="N22" i="5"/>
  <c r="F22" i="5"/>
  <c r="N21" i="5"/>
  <c r="F21" i="5"/>
  <c r="N20" i="5"/>
  <c r="F20" i="5"/>
  <c r="N19" i="5"/>
  <c r="F19" i="5"/>
  <c r="N18" i="5"/>
  <c r="F18" i="5"/>
  <c r="N17" i="5"/>
  <c r="F17" i="5"/>
  <c r="N16" i="5"/>
  <c r="F16" i="5"/>
  <c r="N15" i="5"/>
  <c r="F15" i="5"/>
  <c r="N14" i="5"/>
  <c r="F14" i="5"/>
  <c r="N13" i="5"/>
  <c r="F13" i="5"/>
  <c r="N12" i="5"/>
  <c r="F12" i="5"/>
  <c r="N11" i="5"/>
  <c r="F11" i="5"/>
  <c r="N10" i="5"/>
  <c r="F10" i="5"/>
  <c r="N9" i="5"/>
  <c r="F9" i="5"/>
  <c r="N8" i="5"/>
  <c r="F8" i="5"/>
  <c r="N7" i="5"/>
  <c r="F7" i="5"/>
  <c r="N6" i="5"/>
  <c r="F6" i="5"/>
  <c r="N5" i="5"/>
  <c r="F5" i="5"/>
  <c r="N60" i="4"/>
  <c r="F60" i="4"/>
  <c r="N59" i="4"/>
  <c r="F59" i="4"/>
  <c r="N58" i="4"/>
  <c r="F58" i="4"/>
  <c r="N57" i="4"/>
  <c r="F57" i="4"/>
  <c r="N56" i="4"/>
  <c r="F56" i="4"/>
  <c r="N55" i="4"/>
  <c r="F55" i="4"/>
  <c r="N54" i="4"/>
  <c r="F54" i="4"/>
  <c r="N53" i="4"/>
  <c r="F53" i="4"/>
  <c r="N52" i="4"/>
  <c r="F52" i="4"/>
  <c r="N51" i="4"/>
  <c r="F51" i="4"/>
  <c r="N50" i="4"/>
  <c r="F50" i="4"/>
  <c r="N49" i="4"/>
  <c r="F49" i="4"/>
  <c r="N48" i="4"/>
  <c r="F48" i="4"/>
  <c r="N47" i="4"/>
  <c r="F47" i="4"/>
  <c r="N46" i="4"/>
  <c r="F46" i="4"/>
  <c r="N45" i="4"/>
  <c r="F45" i="4"/>
  <c r="N44" i="4"/>
  <c r="F44" i="4"/>
  <c r="N43" i="4"/>
  <c r="F43" i="4"/>
  <c r="N42" i="4"/>
  <c r="F42" i="4"/>
  <c r="N41" i="4"/>
  <c r="F41" i="4"/>
  <c r="N40" i="4"/>
  <c r="F40" i="4"/>
  <c r="N39" i="4"/>
  <c r="F39" i="4"/>
  <c r="N38" i="4"/>
  <c r="F38" i="4"/>
  <c r="N37" i="4"/>
  <c r="F37" i="4"/>
  <c r="N36" i="4"/>
  <c r="F36" i="4"/>
  <c r="N35" i="4"/>
  <c r="F35" i="4"/>
  <c r="N34" i="4"/>
  <c r="F34" i="4"/>
  <c r="N33" i="4"/>
  <c r="F33" i="4"/>
  <c r="N32" i="4"/>
  <c r="F32" i="4"/>
  <c r="N31" i="4"/>
  <c r="F31" i="4"/>
  <c r="N30" i="4"/>
  <c r="F30" i="4"/>
  <c r="N29" i="4"/>
  <c r="F29" i="4"/>
  <c r="N28" i="4"/>
  <c r="F28" i="4"/>
  <c r="N27" i="4"/>
  <c r="F27" i="4"/>
  <c r="N26" i="4"/>
  <c r="F26" i="4"/>
  <c r="N25" i="4"/>
  <c r="F25" i="4"/>
  <c r="N24" i="4"/>
  <c r="F24" i="4"/>
  <c r="N23" i="4"/>
  <c r="F23" i="4"/>
  <c r="N22" i="4"/>
  <c r="F22" i="4"/>
  <c r="N21" i="4"/>
  <c r="F21" i="4"/>
  <c r="N20" i="4"/>
  <c r="F20" i="4"/>
  <c r="N19" i="4"/>
  <c r="F19" i="4"/>
  <c r="N18" i="4"/>
  <c r="F18" i="4"/>
  <c r="N17" i="4"/>
  <c r="F17" i="4"/>
  <c r="N16" i="4"/>
  <c r="F16" i="4"/>
  <c r="N15" i="4"/>
  <c r="F15" i="4"/>
  <c r="N14" i="4"/>
  <c r="F14" i="4"/>
  <c r="N13" i="4"/>
  <c r="F13" i="4"/>
  <c r="N12" i="4"/>
  <c r="F12" i="4"/>
  <c r="N11" i="4"/>
  <c r="F11" i="4"/>
  <c r="N10" i="4"/>
  <c r="F10" i="4"/>
  <c r="N9" i="4"/>
  <c r="F9" i="4"/>
  <c r="N8" i="4"/>
  <c r="F8" i="4"/>
  <c r="N7" i="4"/>
  <c r="F7" i="4"/>
  <c r="N6" i="4"/>
  <c r="F6" i="4"/>
  <c r="N5" i="4"/>
  <c r="F5" i="4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5" i="3"/>
  <c r="B29" i="1" l="1"/>
  <c r="A22" i="1"/>
  <c r="B8" i="1" l="1"/>
  <c r="D18" i="1"/>
  <c r="B21" i="1"/>
  <c r="B20" i="1"/>
  <c r="B19" i="1"/>
  <c r="B24" i="1"/>
  <c r="D19" i="1"/>
  <c r="D20" i="1"/>
  <c r="D21" i="1"/>
  <c r="D24" i="1"/>
  <c r="B18" i="1"/>
  <c r="B22" i="1" l="1"/>
  <c r="B32" i="1" s="1"/>
  <c r="B33" i="1"/>
  <c r="D22" i="1"/>
  <c r="A24" i="1"/>
  <c r="F5" i="2" l="1"/>
  <c r="A9" i="1" l="1"/>
  <c r="D27" i="1" l="1"/>
  <c r="D29" i="1" s="1"/>
  <c r="D32" i="1" s="1"/>
  <c r="D33" i="1" l="1"/>
</calcChain>
</file>

<file path=xl/sharedStrings.xml><?xml version="1.0" encoding="utf-8"?>
<sst xmlns="http://schemas.openxmlformats.org/spreadsheetml/2006/main" count="111" uniqueCount="40">
  <si>
    <t>Plan d'assurance ordinaire</t>
  </si>
  <si>
    <t/>
  </si>
  <si>
    <t>Cotisations mensuelles</t>
  </si>
  <si>
    <t>Traitement déterminant</t>
  </si>
  <si>
    <r>
      <t xml:space="preserve">Traitement cotisant </t>
    </r>
    <r>
      <rPr>
        <b/>
        <i/>
        <sz val="11"/>
        <rFont val="Arial"/>
        <family val="2"/>
      </rPr>
      <t>(art. 13)</t>
    </r>
  </si>
  <si>
    <t>Plan d'assurance de base</t>
  </si>
  <si>
    <t>Dispositions particulières PPP</t>
  </si>
  <si>
    <t>Votre année de naissance</t>
  </si>
  <si>
    <t>Année de calcul de la cotisation</t>
  </si>
  <si>
    <t>Âge (année de calcul - année de naissance)</t>
  </si>
  <si>
    <r>
      <t xml:space="preserve">Traitement déterminant </t>
    </r>
    <r>
      <rPr>
        <i/>
        <sz val="11"/>
        <rFont val="Arial"/>
        <family val="2"/>
      </rPr>
      <t>(art. 12)</t>
    </r>
  </si>
  <si>
    <r>
      <t>Degré d'occupation</t>
    </r>
    <r>
      <rPr>
        <i/>
        <sz val="11"/>
        <rFont val="Arial"/>
        <family val="2"/>
      </rPr>
      <t xml:space="preserve"> (art. 14)</t>
    </r>
  </si>
  <si>
    <t>Dispositions particulières (PPP)</t>
  </si>
  <si>
    <t>Age</t>
  </si>
  <si>
    <t>Epargne</t>
  </si>
  <si>
    <t>Transitoire 2019-2022</t>
  </si>
  <si>
    <t>Risque et frais</t>
  </si>
  <si>
    <t>Recapitalisation</t>
  </si>
  <si>
    <t>Cotisation mensuelle assuré</t>
  </si>
  <si>
    <t>Cotisation mensuelle employeur</t>
  </si>
  <si>
    <t>Assurés</t>
  </si>
  <si>
    <t>Employeur</t>
  </si>
  <si>
    <t>Total assuré</t>
  </si>
  <si>
    <t>Total employeur</t>
  </si>
  <si>
    <t>Les articles mentionnés dans ce document renvoient au Règlement d'assurance de la Caisse de pensions de la fonction publique du canton de Neuchâtel (RAss).</t>
  </si>
  <si>
    <t>Taux de cotisations 2019-2021</t>
  </si>
  <si>
    <t>Taux de cotisations 2022</t>
  </si>
  <si>
    <t>Taux de cotisations 2023</t>
  </si>
  <si>
    <t>Renforc. taux conv.</t>
  </si>
  <si>
    <t>Taux de cotisations dès 2024</t>
  </si>
  <si>
    <t>Calculateur de cotisations</t>
  </si>
  <si>
    <t>Données de base (remplir les cases grisées svp)</t>
  </si>
  <si>
    <t>Collectif</t>
  </si>
  <si>
    <r>
      <t>Plan Epargne</t>
    </r>
    <r>
      <rPr>
        <vertAlign val="superscript"/>
        <sz val="11"/>
        <rFont val="Arial"/>
        <family val="2"/>
      </rPr>
      <t>+</t>
    </r>
  </si>
  <si>
    <t>oui</t>
  </si>
  <si>
    <t>non</t>
  </si>
  <si>
    <t>Taux de cotisation</t>
  </si>
  <si>
    <t>Traitement cotisant</t>
  </si>
  <si>
    <t xml:space="preserve">Les indications estimatives contenues dans ce document ne sont données qu'à titre purement informatif. Seuls les textes légaux et réglementaires font foi. </t>
  </si>
  <si>
    <t>Montant de coordination
dès 2023 = 17'150 (à 100%)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</si>
</sst>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#,##0.00_ ;[Red]\-#,##0.00\ "/>
    <numFmt numFmtId="165" formatCode="0.0\ %"/>
    <numFmt numFmtId="166" formatCode="0.00\ %"/>
  </numFmts>
  <fonts count="21" x14ac:knownFonts="1">
    <font>
      <sz val="9"/>
      <name val="Arial"/>
    </font>
    <font>
      <sz val="9"/>
      <name val="Arial"/>
      <family val="2"/>
    </font>
    <font>
      <sz val="11"/>
      <name val="Century Gothic"/>
      <family val="2"/>
    </font>
    <font>
      <b/>
      <sz val="11"/>
      <name val="Century Gothic"/>
      <family val="2"/>
    </font>
    <font>
      <sz val="11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4"/>
      <name val="Arial"/>
      <family val="2"/>
    </font>
    <font>
      <b/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11"/>
      <name val="Arial"/>
      <family val="2"/>
    </font>
    <font>
      <u/>
      <sz val="9"/>
      <name val="Arial"/>
      <family val="2"/>
    </font>
    <font>
      <sz val="8"/>
      <color indexed="10"/>
      <name val="Arial"/>
      <family val="2"/>
    </font>
    <font>
      <i/>
      <sz val="9"/>
      <color rgb="FFFF0000"/>
      <name val="Arial"/>
      <family val="2"/>
    </font>
    <font>
      <b/>
      <sz val="11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vertAlign val="superscript"/>
      <sz val="11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AF66"/>
        <bgColor indexed="64"/>
      </patternFill>
    </fill>
    <fill>
      <patternFill patternType="solid">
        <fgColor rgb="FFC2F3D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77C7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CD3D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10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0" fontId="2" fillId="0" borderId="0" xfId="2"/>
    <xf numFmtId="0" fontId="4" fillId="0" borderId="0" xfId="2" applyFont="1"/>
    <xf numFmtId="0" fontId="6" fillId="0" borderId="0" xfId="2" applyFont="1"/>
    <xf numFmtId="166" fontId="4" fillId="0" borderId="0" xfId="2" applyNumberFormat="1" applyFont="1" applyBorder="1"/>
    <xf numFmtId="166" fontId="6" fillId="0" borderId="0" xfId="2" applyNumberFormat="1" applyFont="1" applyBorder="1"/>
    <xf numFmtId="166" fontId="6" fillId="0" borderId="0" xfId="2" applyNumberFormat="1" applyFont="1" applyFill="1" applyBorder="1"/>
    <xf numFmtId="0" fontId="2" fillId="0" borderId="0" xfId="2" applyBorder="1"/>
    <xf numFmtId="0" fontId="4" fillId="0" borderId="0" xfId="2" applyFont="1" applyBorder="1" applyAlignment="1" applyProtection="1">
      <alignment vertical="center" wrapText="1"/>
    </xf>
    <xf numFmtId="0" fontId="4" fillId="0" borderId="0" xfId="2" applyFont="1" applyBorder="1" applyProtection="1"/>
    <xf numFmtId="10" fontId="15" fillId="0" borderId="0" xfId="4" applyNumberFormat="1" applyFont="1" applyFill="1" applyBorder="1" applyAlignment="1" applyProtection="1">
      <alignment horizontal="center" vertical="center"/>
    </xf>
    <xf numFmtId="0" fontId="1" fillId="0" borderId="0" xfId="0" applyFont="1" applyProtection="1"/>
    <xf numFmtId="1" fontId="4" fillId="0" borderId="0" xfId="2" applyNumberFormat="1" applyFont="1" applyBorder="1" applyProtection="1"/>
    <xf numFmtId="164" fontId="4" fillId="0" borderId="0" xfId="2" applyNumberFormat="1" applyFont="1" applyBorder="1" applyAlignment="1" applyProtection="1">
      <alignment vertical="center"/>
    </xf>
    <xf numFmtId="0" fontId="1" fillId="0" borderId="0" xfId="0" applyFont="1"/>
    <xf numFmtId="164" fontId="6" fillId="0" borderId="0" xfId="2" applyNumberFormat="1" applyFont="1" applyBorder="1" applyProtection="1"/>
    <xf numFmtId="10" fontId="6" fillId="0" borderId="0" xfId="4" applyNumberFormat="1" applyFont="1" applyBorder="1" applyProtection="1"/>
    <xf numFmtId="0" fontId="0" fillId="0" borderId="0" xfId="0" applyBorder="1" applyProtection="1"/>
    <xf numFmtId="0" fontId="0" fillId="0" borderId="0" xfId="0" applyBorder="1"/>
    <xf numFmtId="10" fontId="4" fillId="0" borderId="0" xfId="4" applyNumberFormat="1" applyFont="1" applyBorder="1" applyProtection="1"/>
    <xf numFmtId="0" fontId="3" fillId="0" borderId="0" xfId="2" applyFont="1"/>
    <xf numFmtId="0" fontId="11" fillId="0" borderId="0" xfId="0" applyFont="1"/>
    <xf numFmtId="0" fontId="2" fillId="0" borderId="0" xfId="2" applyFont="1"/>
    <xf numFmtId="0" fontId="0" fillId="0" borderId="0" xfId="0" applyProtection="1"/>
    <xf numFmtId="0" fontId="13" fillId="0" borderId="0" xfId="0" applyFont="1" applyProtection="1"/>
    <xf numFmtId="0" fontId="13" fillId="0" borderId="0" xfId="0" applyFont="1" applyAlignment="1" applyProtection="1"/>
    <xf numFmtId="0" fontId="1" fillId="0" borderId="0" xfId="0" applyFont="1" applyAlignment="1" applyProtection="1"/>
    <xf numFmtId="43" fontId="4" fillId="0" borderId="0" xfId="2" applyNumberFormat="1" applyFont="1" applyBorder="1" applyProtection="1"/>
    <xf numFmtId="0" fontId="2" fillId="0" borderId="0" xfId="2" applyBorder="1" applyProtection="1"/>
    <xf numFmtId="0" fontId="5" fillId="0" borderId="0" xfId="2" applyFont="1" applyBorder="1" applyProtection="1"/>
    <xf numFmtId="0" fontId="6" fillId="0" borderId="0" xfId="2" applyFont="1" applyBorder="1" applyProtection="1"/>
    <xf numFmtId="0" fontId="8" fillId="0" borderId="0" xfId="2" applyFont="1" applyBorder="1" applyAlignment="1" applyProtection="1">
      <alignment vertical="center"/>
    </xf>
    <xf numFmtId="0" fontId="7" fillId="0" borderId="0" xfId="2" applyFont="1" applyBorder="1" applyProtection="1"/>
    <xf numFmtId="0" fontId="4" fillId="0" borderId="0" xfId="2" applyFont="1" applyBorder="1" applyAlignment="1" applyProtection="1">
      <alignment vertical="center"/>
    </xf>
    <xf numFmtId="0" fontId="4" fillId="0" borderId="0" xfId="2" applyFont="1" applyFill="1" applyBorder="1" applyProtection="1"/>
    <xf numFmtId="0" fontId="6" fillId="0" borderId="0" xfId="2" applyFont="1" applyBorder="1" applyAlignment="1" applyProtection="1">
      <alignment vertical="center"/>
    </xf>
    <xf numFmtId="9" fontId="4" fillId="0" borderId="0" xfId="4" applyNumberFormat="1" applyFont="1" applyFill="1" applyBorder="1" applyProtection="1"/>
    <xf numFmtId="0" fontId="1" fillId="0" borderId="0" xfId="0" applyFont="1" applyBorder="1" applyProtection="1"/>
    <xf numFmtId="0" fontId="1" fillId="0" borderId="0" xfId="0" applyFont="1" applyFill="1" applyBorder="1" applyProtection="1"/>
    <xf numFmtId="0" fontId="11" fillId="0" borderId="0" xfId="0" applyFont="1" applyFill="1" applyBorder="1" applyProtection="1"/>
    <xf numFmtId="164" fontId="4" fillId="0" borderId="0" xfId="2" applyNumberFormat="1" applyFont="1" applyBorder="1" applyProtection="1"/>
    <xf numFmtId="165" fontId="4" fillId="0" borderId="0" xfId="2" applyNumberFormat="1" applyFont="1" applyBorder="1" applyProtection="1"/>
    <xf numFmtId="0" fontId="6" fillId="0" borderId="2" xfId="2" applyFont="1" applyBorder="1" applyAlignment="1" applyProtection="1">
      <alignment vertical="center"/>
    </xf>
    <xf numFmtId="10" fontId="6" fillId="0" borderId="2" xfId="4" applyNumberFormat="1" applyFont="1" applyBorder="1" applyProtection="1"/>
    <xf numFmtId="164" fontId="4" fillId="0" borderId="2" xfId="2" applyNumberFormat="1" applyFont="1" applyBorder="1" applyProtection="1"/>
    <xf numFmtId="1" fontId="16" fillId="4" borderId="0" xfId="2" applyNumberFormat="1" applyFont="1" applyFill="1" applyBorder="1" applyAlignment="1" applyProtection="1">
      <alignment horizontal="center"/>
    </xf>
    <xf numFmtId="1" fontId="16" fillId="5" borderId="0" xfId="2" applyNumberFormat="1" applyFont="1" applyFill="1" applyBorder="1" applyAlignment="1" applyProtection="1">
      <alignment horizontal="center"/>
    </xf>
    <xf numFmtId="10" fontId="4" fillId="6" borderId="0" xfId="4" applyNumberFormat="1" applyFont="1" applyFill="1" applyBorder="1" applyProtection="1"/>
    <xf numFmtId="10" fontId="6" fillId="6" borderId="2" xfId="4" applyNumberFormat="1" applyFont="1" applyFill="1" applyBorder="1" applyProtection="1"/>
    <xf numFmtId="9" fontId="4" fillId="6" borderId="0" xfId="4" applyNumberFormat="1" applyFont="1" applyFill="1" applyBorder="1" applyProtection="1"/>
    <xf numFmtId="164" fontId="4" fillId="6" borderId="0" xfId="2" applyNumberFormat="1" applyFont="1" applyFill="1" applyBorder="1" applyAlignment="1" applyProtection="1">
      <alignment horizontal="right"/>
    </xf>
    <xf numFmtId="164" fontId="4" fillId="6" borderId="0" xfId="2" applyNumberFormat="1" applyFont="1" applyFill="1" applyBorder="1" applyAlignment="1" applyProtection="1">
      <alignment vertical="center"/>
    </xf>
    <xf numFmtId="164" fontId="6" fillId="6" borderId="2" xfId="2" applyNumberFormat="1" applyFont="1" applyFill="1" applyBorder="1" applyProtection="1"/>
    <xf numFmtId="43" fontId="6" fillId="6" borderId="0" xfId="2" applyNumberFormat="1" applyFont="1" applyFill="1" applyBorder="1" applyProtection="1"/>
    <xf numFmtId="43" fontId="6" fillId="6" borderId="0" xfId="1" applyFont="1" applyFill="1" applyBorder="1" applyProtection="1"/>
    <xf numFmtId="1" fontId="6" fillId="7" borderId="0" xfId="2" applyNumberFormat="1" applyFont="1" applyFill="1" applyBorder="1" applyProtection="1">
      <protection locked="0"/>
    </xf>
    <xf numFmtId="164" fontId="6" fillId="7" borderId="0" xfId="2" applyNumberFormat="1" applyFont="1" applyFill="1" applyBorder="1" applyProtection="1">
      <protection locked="0"/>
    </xf>
    <xf numFmtId="10" fontId="6" fillId="7" borderId="0" xfId="4" applyNumberFormat="1" applyFont="1" applyFill="1" applyBorder="1" applyProtection="1">
      <protection locked="0"/>
    </xf>
    <xf numFmtId="0" fontId="2" fillId="0" borderId="0" xfId="2" applyFill="1" applyBorder="1" applyProtection="1"/>
    <xf numFmtId="0" fontId="4" fillId="0" borderId="0" xfId="2" quotePrefix="1" applyFont="1" applyFill="1" applyBorder="1" applyProtection="1"/>
    <xf numFmtId="0" fontId="7" fillId="0" borderId="0" xfId="2" applyFont="1" applyFill="1" applyBorder="1" applyProtection="1"/>
    <xf numFmtId="10" fontId="4" fillId="8" borderId="0" xfId="4" applyNumberFormat="1" applyFont="1" applyFill="1" applyBorder="1" applyProtection="1"/>
    <xf numFmtId="10" fontId="6" fillId="8" borderId="2" xfId="4" applyNumberFormat="1" applyFont="1" applyFill="1" applyBorder="1" applyProtection="1"/>
    <xf numFmtId="9" fontId="4" fillId="8" borderId="0" xfId="4" applyNumberFormat="1" applyFont="1" applyFill="1" applyBorder="1" applyProtection="1"/>
    <xf numFmtId="164" fontId="4" fillId="8" borderId="0" xfId="2" applyNumberFormat="1" applyFont="1" applyFill="1" applyBorder="1" applyProtection="1"/>
    <xf numFmtId="164" fontId="4" fillId="8" borderId="0" xfId="2" applyNumberFormat="1" applyFont="1" applyFill="1" applyBorder="1" applyAlignment="1" applyProtection="1">
      <alignment vertical="center"/>
    </xf>
    <xf numFmtId="164" fontId="6" fillId="8" borderId="2" xfId="2" applyNumberFormat="1" applyFont="1" applyFill="1" applyBorder="1" applyProtection="1"/>
    <xf numFmtId="43" fontId="6" fillId="8" borderId="0" xfId="2" applyNumberFormat="1" applyFont="1" applyFill="1" applyBorder="1" applyProtection="1"/>
    <xf numFmtId="43" fontId="6" fillId="8" borderId="0" xfId="1" applyFont="1" applyFill="1" applyBorder="1" applyProtection="1"/>
    <xf numFmtId="0" fontId="4" fillId="0" borderId="0" xfId="2" applyFont="1" applyBorder="1" applyAlignment="1">
      <alignment vertical="center"/>
    </xf>
    <xf numFmtId="0" fontId="4" fillId="0" borderId="3" xfId="2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166" fontId="4" fillId="0" borderId="4" xfId="2" applyNumberFormat="1" applyFont="1" applyBorder="1"/>
    <xf numFmtId="166" fontId="4" fillId="0" borderId="3" xfId="2" applyNumberFormat="1" applyFont="1" applyBorder="1"/>
    <xf numFmtId="166" fontId="6" fillId="0" borderId="4" xfId="2" applyNumberFormat="1" applyFont="1" applyBorder="1"/>
    <xf numFmtId="166" fontId="6" fillId="0" borderId="3" xfId="2" applyNumberFormat="1" applyFont="1" applyBorder="1"/>
    <xf numFmtId="166" fontId="6" fillId="0" borderId="3" xfId="2" applyNumberFormat="1" applyFont="1" applyFill="1" applyBorder="1"/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20" fillId="0" borderId="0" xfId="2" applyFont="1" applyBorder="1" applyAlignment="1">
      <alignment vertical="center"/>
    </xf>
    <xf numFmtId="0" fontId="20" fillId="3" borderId="7" xfId="2" applyFont="1" applyFill="1" applyBorder="1" applyAlignment="1">
      <alignment horizontal="center" vertical="center" wrapText="1"/>
    </xf>
    <xf numFmtId="0" fontId="6" fillId="3" borderId="9" xfId="2" applyFont="1" applyFill="1" applyBorder="1" applyAlignment="1">
      <alignment horizontal="center" vertical="center" wrapText="1"/>
    </xf>
    <xf numFmtId="0" fontId="11" fillId="0" borderId="0" xfId="2" applyFont="1" applyBorder="1" applyAlignment="1" applyProtection="1">
      <alignment horizontal="left" vertical="top" wrapText="1"/>
    </xf>
    <xf numFmtId="0" fontId="0" fillId="0" borderId="0" xfId="0" applyAlignment="1">
      <alignment horizontal="left" wrapText="1"/>
    </xf>
    <xf numFmtId="10" fontId="15" fillId="0" borderId="0" xfId="4" applyNumberFormat="1" applyFont="1" applyFill="1" applyBorder="1" applyAlignment="1" applyProtection="1">
      <alignment horizontal="center" vertical="center"/>
    </xf>
    <xf numFmtId="0" fontId="14" fillId="0" borderId="0" xfId="2" applyFont="1" applyBorder="1" applyAlignment="1" applyProtection="1">
      <alignment horizontal="center" vertical="center"/>
    </xf>
    <xf numFmtId="0" fontId="6" fillId="7" borderId="0" xfId="2" applyFont="1" applyFill="1" applyBorder="1" applyAlignment="1" applyProtection="1">
      <alignment horizontal="left" vertical="center"/>
      <protection locked="0"/>
    </xf>
    <xf numFmtId="0" fontId="17" fillId="2" borderId="0" xfId="5" applyFont="1" applyFill="1" applyBorder="1" applyAlignment="1" applyProtection="1">
      <alignment horizontal="center" vertical="center"/>
    </xf>
    <xf numFmtId="0" fontId="20" fillId="3" borderId="0" xfId="5" applyFont="1" applyFill="1" applyBorder="1" applyAlignment="1" applyProtection="1">
      <alignment horizontal="center"/>
    </xf>
    <xf numFmtId="0" fontId="6" fillId="3" borderId="8" xfId="2" applyFont="1" applyFill="1" applyBorder="1" applyAlignment="1">
      <alignment horizontal="center" vertical="center" wrapText="1"/>
    </xf>
    <xf numFmtId="0" fontId="18" fillId="2" borderId="0" xfId="2" applyFont="1" applyFill="1" applyBorder="1" applyAlignment="1">
      <alignment horizontal="center" vertical="center" wrapText="1"/>
    </xf>
  </cellXfs>
  <cellStyles count="6">
    <cellStyle name="Milliers" xfId="1" builtinId="3"/>
    <cellStyle name="Normal" xfId="0" builtinId="0"/>
    <cellStyle name="Normal 2" xfId="2"/>
    <cellStyle name="Normal 3" xfId="3"/>
    <cellStyle name="Normal 31" xfId="5"/>
    <cellStyle name="Pourcentage" xfId="4" builtinId="5"/>
  </cellStyles>
  <dxfs count="4"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2F3D8"/>
      <color rgb="FF65B5F6"/>
      <color rgb="FF00AF66"/>
      <color rgb="FFFCD3D0"/>
      <color rgb="FFFBBCB7"/>
      <color rgb="FF92CFFC"/>
      <color rgb="FFA3DAFF"/>
      <color rgb="FFF9A49D"/>
      <color rgb="FFF77C74"/>
      <color rgb="FFF77C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1799999</xdr:colOff>
      <xdr:row>1</xdr:row>
      <xdr:rowOff>576150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99999" cy="9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CPCN">
      <a:dk1>
        <a:sysClr val="windowText" lastClr="000000"/>
      </a:dk1>
      <a:lt1>
        <a:sysClr val="window" lastClr="FFFFFF"/>
      </a:lt1>
      <a:dk2>
        <a:srgbClr val="022945"/>
      </a:dk2>
      <a:lt2>
        <a:srgbClr val="D8D8D8"/>
      </a:lt2>
      <a:accent1>
        <a:srgbClr val="64B5F6"/>
      </a:accent1>
      <a:accent2>
        <a:srgbClr val="FF8A65"/>
      </a:accent2>
      <a:accent3>
        <a:srgbClr val="00AF66"/>
      </a:accent3>
      <a:accent4>
        <a:srgbClr val="9575CD"/>
      </a:accent4>
      <a:accent5>
        <a:srgbClr val="05BF8E"/>
      </a:accent5>
      <a:accent6>
        <a:srgbClr val="E57373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zoomScaleNormal="100" workbookViewId="0">
      <selection activeCell="B10" sqref="B10:D10"/>
    </sheetView>
  </sheetViews>
  <sheetFormatPr baseColWidth="10" defaultColWidth="11.42578125" defaultRowHeight="12" outlineLevelCol="1" x14ac:dyDescent="0.2"/>
  <cols>
    <col min="1" max="1" width="54.42578125" style="17" customWidth="1"/>
    <col min="2" max="2" width="19.28515625" style="17" customWidth="1"/>
    <col min="3" max="3" width="1.85546875" style="17" customWidth="1"/>
    <col min="4" max="4" width="19.28515625" style="17" customWidth="1"/>
    <col min="5" max="5" width="11.42578125" style="17"/>
    <col min="6" max="6" width="11.42578125" style="23"/>
    <col min="7" max="8" width="11.42578125" style="23" hidden="1" customWidth="1" outlineLevel="1"/>
    <col min="9" max="9" width="11.42578125" style="23" collapsed="1"/>
    <col min="10" max="16384" width="11.42578125" style="23"/>
  </cols>
  <sheetData>
    <row r="1" spans="1:8" ht="25.5" customHeight="1" x14ac:dyDescent="0.3">
      <c r="A1" s="28"/>
      <c r="B1" s="28"/>
      <c r="C1" s="28"/>
      <c r="D1" s="29"/>
      <c r="E1" s="28"/>
    </row>
    <row r="2" spans="1:8" ht="48" customHeight="1" x14ac:dyDescent="0.3">
      <c r="A2" s="30"/>
      <c r="B2" s="28"/>
      <c r="C2" s="28"/>
      <c r="D2" s="28"/>
      <c r="E2" s="28"/>
    </row>
    <row r="3" spans="1:8" ht="24.75" customHeight="1" x14ac:dyDescent="0.3">
      <c r="A3" s="89" t="s">
        <v>30</v>
      </c>
      <c r="B3" s="89"/>
      <c r="C3" s="89"/>
      <c r="D3" s="89"/>
      <c r="E3" s="58"/>
    </row>
    <row r="4" spans="1:8" ht="9" customHeight="1" x14ac:dyDescent="0.3">
      <c r="A4" s="31"/>
      <c r="B4" s="9"/>
      <c r="C4" s="9"/>
      <c r="D4" s="32" t="s">
        <v>1</v>
      </c>
      <c r="E4" s="28"/>
    </row>
    <row r="5" spans="1:8" ht="16.5" customHeight="1" x14ac:dyDescent="0.3">
      <c r="A5" s="90" t="s">
        <v>31</v>
      </c>
      <c r="B5" s="90"/>
      <c r="C5" s="90"/>
      <c r="D5" s="90"/>
      <c r="E5" s="28"/>
    </row>
    <row r="6" spans="1:8" ht="16.5" x14ac:dyDescent="0.3">
      <c r="A6" s="33" t="s">
        <v>7</v>
      </c>
      <c r="B6" s="55">
        <v>1980</v>
      </c>
      <c r="C6" s="9"/>
      <c r="D6" s="29"/>
      <c r="E6" s="28"/>
    </row>
    <row r="7" spans="1:8" ht="15" x14ac:dyDescent="0.25">
      <c r="A7" s="33" t="s">
        <v>8</v>
      </c>
      <c r="B7" s="55">
        <v>2025</v>
      </c>
      <c r="C7" s="8"/>
      <c r="D7" s="34"/>
      <c r="E7" s="59"/>
    </row>
    <row r="8" spans="1:8" ht="16.5" customHeight="1" x14ac:dyDescent="0.3">
      <c r="A8" s="33" t="s">
        <v>9</v>
      </c>
      <c r="B8" s="12">
        <f>B7-B6</f>
        <v>45</v>
      </c>
      <c r="E8" s="28"/>
    </row>
    <row r="9" spans="1:8" ht="16.5" customHeight="1" x14ac:dyDescent="0.3">
      <c r="A9" s="87" t="str">
        <f>IF((B8&gt;70),"Conformément à l'article 35 al. 3 du RAss, votre activité professionnelle ne peut pas être reportée au-delà de 70 ans révolus",IF(B8&lt;18,"Conformément à l'article 6 du RAss, l'affiliation intervient au plus tôt le 1er janvier suivant le 17ème anniversaire"," "))</f>
        <v xml:space="preserve"> </v>
      </c>
      <c r="B9" s="87"/>
      <c r="C9" s="87"/>
      <c r="D9" s="87"/>
      <c r="E9" s="28"/>
    </row>
    <row r="10" spans="1:8" ht="17.25" customHeight="1" x14ac:dyDescent="0.3">
      <c r="A10" s="8" t="s">
        <v>32</v>
      </c>
      <c r="B10" s="88" t="s">
        <v>5</v>
      </c>
      <c r="C10" s="88"/>
      <c r="D10" s="88"/>
      <c r="E10" s="28"/>
      <c r="G10" s="24" t="s">
        <v>5</v>
      </c>
      <c r="H10" s="11" t="s">
        <v>35</v>
      </c>
    </row>
    <row r="11" spans="1:8" ht="17.25" customHeight="1" x14ac:dyDescent="0.3">
      <c r="A11" s="8" t="s">
        <v>33</v>
      </c>
      <c r="B11" s="88" t="s">
        <v>35</v>
      </c>
      <c r="C11" s="88"/>
      <c r="D11" s="88"/>
      <c r="E11" s="28"/>
      <c r="G11" s="25" t="s">
        <v>6</v>
      </c>
      <c r="H11" s="11" t="s">
        <v>34</v>
      </c>
    </row>
    <row r="12" spans="1:8" ht="9" customHeight="1" x14ac:dyDescent="0.3">
      <c r="A12" s="10"/>
      <c r="B12" s="10"/>
      <c r="C12" s="10"/>
      <c r="D12" s="10"/>
      <c r="E12" s="28"/>
      <c r="H12" s="26"/>
    </row>
    <row r="13" spans="1:8" ht="15" x14ac:dyDescent="0.25">
      <c r="A13" s="9"/>
      <c r="B13" s="45">
        <f>IF(B7=2019,"",D13-1)</f>
        <v>2024</v>
      </c>
      <c r="C13" s="9"/>
      <c r="D13" s="46">
        <f>B7</f>
        <v>2025</v>
      </c>
      <c r="E13" s="34"/>
    </row>
    <row r="14" spans="1:8" ht="15" x14ac:dyDescent="0.25">
      <c r="A14" s="33" t="s">
        <v>10</v>
      </c>
      <c r="B14" s="56">
        <v>80000</v>
      </c>
      <c r="C14" s="15"/>
      <c r="D14" s="56">
        <v>80000</v>
      </c>
      <c r="E14" s="60" t="s">
        <v>1</v>
      </c>
    </row>
    <row r="15" spans="1:8" ht="16.5" customHeight="1" x14ac:dyDescent="0.3">
      <c r="A15" s="33" t="s">
        <v>11</v>
      </c>
      <c r="B15" s="57">
        <v>1</v>
      </c>
      <c r="C15" s="16"/>
      <c r="D15" s="57">
        <v>1</v>
      </c>
      <c r="E15" s="28"/>
    </row>
    <row r="16" spans="1:8" ht="9" customHeight="1" x14ac:dyDescent="0.3">
      <c r="A16" s="86"/>
      <c r="B16" s="86"/>
      <c r="C16" s="86"/>
      <c r="D16" s="86"/>
      <c r="E16" s="28"/>
    </row>
    <row r="17" spans="1:6" ht="17.25" customHeight="1" x14ac:dyDescent="0.3">
      <c r="A17" s="90" t="s">
        <v>36</v>
      </c>
      <c r="B17" s="90"/>
      <c r="C17" s="90"/>
      <c r="D17" s="90"/>
      <c r="E17" s="28"/>
    </row>
    <row r="18" spans="1:6" ht="16.5" hidden="1" x14ac:dyDescent="0.3">
      <c r="A18" s="33" t="str">
        <f ca="1">IF($B$7&lt;=2021,'2021'!$B$4,IF($B$7&gt;=2024,'2024'!$B$4,INDIRECT("'"&amp;B$7&amp;"'!$B$4")))</f>
        <v>Epargne</v>
      </c>
      <c r="B18" s="47">
        <f ca="1">IF($B$7&lt;=2019,"",IF($B$11="non",IF($B$10="Plan d'assurance de base",VLOOKUP($B$8-1,IF($B$13&lt;=2021,'2021'!A:G,IF($B$13&gt;=2024,'2024'!A:G,INDIRECT("'"&amp;B$13&amp;"'!A:G"))),2,FALSE),VLOOKUP($B$8-1,IF($B$13&lt;=2021,'2021'!I:O,IF($B$13&gt;=2024,'2024'!I:O,INDIRECT("'"&amp;B$13&amp;"'!I:O"))),2,FALSE)),IF($B$10="Plan d'assurance de base",VLOOKUP($B$8-1,IF($B$13&lt;=2021,'2021'!A:G,IF($B$13&gt;=2024,'2024'!A:G,INDIRECT("'"&amp;B$13&amp;"'!A:G"))),2,FALSE),VLOOKUP($B$8-1,IF($B$13&lt;=2021,'2021'!I:O,IF($B$13&gt;=2024,'2024'!I:O,INDIRECT("'"&amp;B$13&amp;"'!I:O"))),2,FALSE))+1%))</f>
        <v>7.1199999999999999E-2</v>
      </c>
      <c r="C18" s="19"/>
      <c r="D18" s="61">
        <f ca="1">IF($B$11="non",IF($B$10="Plan d'assurance de base",VLOOKUP($B$8,IF($D$13&lt;=2021,'2021'!A:G,IF($D$13&gt;=2024,'2024'!A:G,INDIRECT("'"&amp;D$13&amp;"'!A:G"))),2,FALSE),VLOOKUP($B$8,IF($D$13&lt;=2021,'2021'!I:O,IF($D$13&gt;=2024,'2024'!I:O,INDIRECT("'"&amp;D$13&amp;"'!I:O"))),2,FALSE)),IF($B$10="Plan d'assurance de base",VLOOKUP($B$8,IF($D$13&lt;=2021,'2021'!A:G,IF($D$13&gt;=2024,'2024'!A:G,INDIRECT("'"&amp;D$13&amp;"'!A:G"))),2,FALSE),VLOOKUP($B$8,IF($D$13&lt;=2021,'2021'!I:O,IF($D$13&gt;=2024,'2024'!I:O,INDIRECT("'"&amp;D$13&amp;"'!I:O"))),2,FALSE))+1%)</f>
        <v>7.1199999999999999E-2</v>
      </c>
      <c r="E18" s="28"/>
      <c r="F18" s="11"/>
    </row>
    <row r="19" spans="1:6" ht="16.5" hidden="1" x14ac:dyDescent="0.3">
      <c r="A19" s="33" t="str">
        <f ca="1">IF($B$7&lt;=2021,'2021'!$C$4,IF($B$7&gt;=2024,'2024'!$C$4,INDIRECT("'"&amp;B$7&amp;"'!$c$4")))</f>
        <v>Renforc. taux conv.</v>
      </c>
      <c r="B19" s="47">
        <f ca="1">IF($B$7&lt;=2019,"",IF($B$10="Plan d'assurance de base",VLOOKUP($B$8-1,IF(B13&lt;=2021,'2021'!A:G,IF($B$13&gt;=2024,'2024'!A:G,INDIRECT("'"&amp;B$13&amp;"'!A:G"))),3,FALSE),VLOOKUP($B$8-1,IF($B$13&lt;=2021,'2021'!I:O,IF($B$13&gt;=2024,'2024'!I:O,INDIRECT("'"&amp;B$13&amp;"'!I:O"))),3,FALSE)))</f>
        <v>4.0000000000000001E-3</v>
      </c>
      <c r="C19" s="19"/>
      <c r="D19" s="61">
        <f ca="1">IF($B$10="Plan d'assurance de base",VLOOKUP($B$8,IF($D$13&lt;=2021,'2021'!A:G,IF($D$13&gt;=2024,'2024'!A:G,INDIRECT("'"&amp;D$13&amp;"'!A:G"))),3,FALSE),VLOOKUP($B$8,IF($D$13&lt;=2021,'2021'!I:O,IF($D$13&gt;=2024,'2024'!I:O,INDIRECT("'"&amp;D$13&amp;"'!I:O"))),3,FALSE))</f>
        <v>4.0000000000000001E-3</v>
      </c>
      <c r="E19" s="28"/>
      <c r="F19" s="11"/>
    </row>
    <row r="20" spans="1:6" ht="16.5" hidden="1" x14ac:dyDescent="0.3">
      <c r="A20" s="33" t="str">
        <f ca="1">IF($B$7&lt;=2021,'2021'!$D$4,IF($B$7&gt;=2024,'2024'!$D$4,INDIRECT("'"&amp;B$7&amp;"'!$d$4")))</f>
        <v>Recapitalisation</v>
      </c>
      <c r="B20" s="47">
        <f ca="1">IF($B$7&lt;=2019,"",IF($B$10="Plan d'assurance de base",VLOOKUP($B$8-1,IF($B$13&lt;=2021,'2021'!A:G,IF($B$13&gt;=2024,'2024'!A:G,INDIRECT("'"&amp;B$13&amp;"'!A:G"))),4,FALSE),VLOOKUP($B$8-1,IF($B$13&lt;=2021,'2021'!I:O,IF($B$13&gt;=2024,'2024'!I:O,INDIRECT("'"&amp;B$13&amp;"'!I:O"))),4,FALSE)))</f>
        <v>1.52E-2</v>
      </c>
      <c r="C20" s="19"/>
      <c r="D20" s="61">
        <f ca="1">IF($B$10="Plan d'assurance de base",VLOOKUP($B$8,IF($D$13&lt;=2021,'2021'!A:G,IF($D$13&gt;=2024,'2024'!A:G,INDIRECT("'"&amp;D$13&amp;"'!A:G"))),4,FALSE),VLOOKUP($B$8,IF($D$13&lt;=2021,'2021'!I:O,IF($D$13&gt;=2024,'2024'!I:O,INDIRECT("'"&amp;D$13&amp;"'!I:O"))),4,FALSE))</f>
        <v>1.52E-2</v>
      </c>
      <c r="E20" s="28"/>
      <c r="F20" s="11"/>
    </row>
    <row r="21" spans="1:6" ht="16.5" hidden="1" x14ac:dyDescent="0.3">
      <c r="A21" s="33" t="str">
        <f ca="1">IF($B$7&lt;=2021,'2021'!$E$4,IF($B$7&gt;=2024,'2024'!$E$4,INDIRECT("'"&amp;B$7&amp;"'!$E$4")))</f>
        <v>Risque et frais</v>
      </c>
      <c r="B21" s="47">
        <f ca="1">IF($B$7&lt;=2019,"",IF($B$10="Plan d'assurance de base",VLOOKUP($B$8-1,IF($B$13&lt;=2021,'2021'!A:G,IF($B$13&gt;=2024,'2024'!A:G,INDIRECT("'"&amp;B$13&amp;"'!A:G"))),5,FALSE),VLOOKUP($B$8-1,IF($B$13&lt;=2021,'2021'!I:O,IF($B$13&gt;=2024,'2024'!I:O,INDIRECT("'"&amp;B$13&amp;"'!I:O"))),5,FALSE)))</f>
        <v>7.6E-3</v>
      </c>
      <c r="C21" s="19"/>
      <c r="D21" s="61">
        <f ca="1">IF($B$10="Plan d'assurance de base",VLOOKUP($B$8,IF($D$13&lt;=2021,'2021'!A:G,IF($D$13&gt;=2024,'2024'!A:G,INDIRECT("'"&amp;D$13&amp;"'!A:G"))),5,FALSE),VLOOKUP($B$8,IF($D$13&lt;=2021,'2021'!I:O,IF($D$13&gt;=2024,'2024'!I:O,INDIRECT("'"&amp;D$13&amp;"'!I:O"))),5,FALSE))</f>
        <v>7.6E-3</v>
      </c>
      <c r="E21" s="28"/>
      <c r="F21" s="11"/>
    </row>
    <row r="22" spans="1:6" ht="18.75" customHeight="1" x14ac:dyDescent="0.3">
      <c r="A22" s="42" t="str">
        <f>IF(B10="Plan d'assurance de base","Taux de cotisation de l'assuré (art. 64)","Taux de cotisation de l'assuré (art. 74)")</f>
        <v>Taux de cotisation de l'assuré (art. 64)</v>
      </c>
      <c r="B22" s="48">
        <f ca="1">SUM(B18:B21)</f>
        <v>9.8000000000000004E-2</v>
      </c>
      <c r="C22" s="43"/>
      <c r="D22" s="62">
        <f ca="1">SUM(D18:D21)</f>
        <v>9.8000000000000004E-2</v>
      </c>
      <c r="E22" s="28"/>
      <c r="F22" s="11"/>
    </row>
    <row r="23" spans="1:6" ht="4.5" customHeight="1" x14ac:dyDescent="0.3">
      <c r="A23" s="9"/>
      <c r="B23" s="49"/>
      <c r="C23" s="36"/>
      <c r="D23" s="63"/>
      <c r="E23" s="28"/>
    </row>
    <row r="24" spans="1:6" ht="18.75" customHeight="1" x14ac:dyDescent="0.3">
      <c r="A24" s="42" t="str">
        <f>IF(B10="Plan d'assurance de base","Taux de cotisation de l'employeur (art. 65)","Taux de cotisation de l'employeur (art. 75)")</f>
        <v>Taux de cotisation de l'employeur (art. 65)</v>
      </c>
      <c r="B24" s="48">
        <f ca="1">IF(B7&lt;=2019,"",IF($B$10="Plan d'assurance de base",VLOOKUP($B$8-1,IF($B$13&lt;=2021,'2021'!A:G,IF($B$13&gt;=2024,'2024'!A:G,INDIRECT("'"&amp;B$13&amp;"'!A:G"))),7,FALSE),VLOOKUP($B$8-1,IF($B$13&lt;=2021,'2021'!I:O,IF($B$13&gt;=2024,'2024'!I:O,INDIRECT("'"&amp;B$13&amp;"'!I:O"))),7,FALSE)))</f>
        <v>0.14699999999999999</v>
      </c>
      <c r="C24" s="43"/>
      <c r="D24" s="62">
        <f ca="1">IF($B$10="Plan d'assurance de base",VLOOKUP($B$8,IF($D$13&lt;=2021,'2021'!A:G,IF($D$13&gt;=2024,'2024'!A:G,INDIRECT("'"&amp;D$13&amp;"'!A:G"))),7,FALSE),VLOOKUP($B$8-1,IF($D$13&lt;=2021,'2021'!I:O,IF($D$13&gt;=2024,'2024'!I:O,INDIRECT("'"&amp;D$13&amp;"'!I:O"))),7,FALSE))</f>
        <v>0.14699999999999999</v>
      </c>
      <c r="E24" s="28"/>
    </row>
    <row r="25" spans="1:6" ht="9" customHeight="1" x14ac:dyDescent="0.3">
      <c r="A25" s="37"/>
      <c r="B25" s="38"/>
      <c r="C25" s="38"/>
      <c r="D25" s="39"/>
      <c r="E25" s="28"/>
    </row>
    <row r="26" spans="1:6" ht="16.5" x14ac:dyDescent="0.3">
      <c r="A26" s="90" t="s">
        <v>37</v>
      </c>
      <c r="B26" s="90"/>
      <c r="C26" s="90"/>
      <c r="D26" s="90"/>
      <c r="E26" s="28"/>
    </row>
    <row r="27" spans="1:6" ht="16.5" x14ac:dyDescent="0.3">
      <c r="A27" s="33" t="s">
        <v>3</v>
      </c>
      <c r="B27" s="50">
        <f>IF(B7&lt;=2019,"",IF(MIN(B14,250000)&lt;0,"! Plus petit que 0,- !", MIN(B14,250000)))</f>
        <v>80000</v>
      </c>
      <c r="C27" s="40"/>
      <c r="D27" s="64">
        <f>IF(MIN(D14,250000)&lt;0,"! Plus petit que 0,- !", MIN(D14,250000))</f>
        <v>80000</v>
      </c>
      <c r="E27" s="28"/>
    </row>
    <row r="28" spans="1:6" ht="28.5" x14ac:dyDescent="0.3">
      <c r="A28" s="8" t="s">
        <v>39</v>
      </c>
      <c r="B28" s="51">
        <f>IF(B7&lt;=2019,"",IF(B13&lt;=2020,-16590*B15,IF(B13&lt;=2022,-16730*B15,IF(B13&lt;=2024,-17150*B15,-17640*B15))))</f>
        <v>-17150</v>
      </c>
      <c r="C28" s="13"/>
      <c r="D28" s="65">
        <f>IF(B7&lt;=2019,"",IF(D13&lt;=2020,-16590*D15,IF(D13&lt;=2022,-16730*D15,IF(D13&lt;=2024,-17150*D15,-17640*D15))))</f>
        <v>-17640</v>
      </c>
      <c r="E28" s="28"/>
    </row>
    <row r="29" spans="1:6" ht="16.5" x14ac:dyDescent="0.3">
      <c r="A29" s="42" t="s">
        <v>4</v>
      </c>
      <c r="B29" s="52">
        <f>IF(B7&lt;=2019,"",B27+B28)</f>
        <v>62850</v>
      </c>
      <c r="C29" s="44"/>
      <c r="D29" s="66">
        <f>D27+D28</f>
        <v>62360</v>
      </c>
      <c r="E29" s="28"/>
    </row>
    <row r="30" spans="1:6" ht="9" customHeight="1" x14ac:dyDescent="0.3">
      <c r="A30" s="86"/>
      <c r="B30" s="86"/>
      <c r="C30" s="86"/>
      <c r="D30" s="86"/>
      <c r="E30" s="28"/>
    </row>
    <row r="31" spans="1:6" ht="15.75" x14ac:dyDescent="0.25">
      <c r="A31" s="90" t="s">
        <v>2</v>
      </c>
      <c r="B31" s="90"/>
      <c r="C31" s="90"/>
      <c r="D31" s="90"/>
    </row>
    <row r="32" spans="1:6" ht="15" x14ac:dyDescent="0.25">
      <c r="A32" s="35" t="s">
        <v>18</v>
      </c>
      <c r="B32" s="53">
        <f ca="1">IF(B7&lt;=2019,"",ROUNDUP((B22*B29)/12*2,1)/2)</f>
        <v>513.29999999999995</v>
      </c>
      <c r="C32" s="34"/>
      <c r="D32" s="67">
        <f ca="1">ROUNDUP((D22*D29/12*2),1)/2</f>
        <v>509.3</v>
      </c>
      <c r="E32" s="27"/>
    </row>
    <row r="33" spans="1:5" ht="15" x14ac:dyDescent="0.25">
      <c r="A33" s="35" t="s">
        <v>19</v>
      </c>
      <c r="B33" s="54">
        <f ca="1">IF(B7&lt;=2019,"",ROUNDUP((B24*B29/12*2),1)/2)</f>
        <v>769.94999999999993</v>
      </c>
      <c r="C33" s="9"/>
      <c r="D33" s="68">
        <f ca="1">ROUNDUP((D24*D29/12*2),1)/2</f>
        <v>763.94999999999993</v>
      </c>
      <c r="E33" s="27"/>
    </row>
    <row r="34" spans="1:5" ht="14.25" customHeight="1" x14ac:dyDescent="0.3">
      <c r="A34" s="30"/>
      <c r="B34" s="15"/>
      <c r="C34" s="9"/>
      <c r="D34" s="41"/>
      <c r="E34" s="28"/>
    </row>
    <row r="35" spans="1:5" ht="29.25" customHeight="1" x14ac:dyDescent="0.3">
      <c r="A35" s="85" t="s">
        <v>24</v>
      </c>
      <c r="B35" s="85"/>
      <c r="C35" s="85"/>
      <c r="D35" s="85"/>
      <c r="E35" s="28"/>
    </row>
    <row r="36" spans="1:5" ht="37.5" customHeight="1" x14ac:dyDescent="0.3">
      <c r="A36" s="84" t="s">
        <v>38</v>
      </c>
      <c r="B36" s="84"/>
      <c r="C36" s="84"/>
      <c r="D36" s="84"/>
      <c r="E36" s="28"/>
    </row>
    <row r="37" spans="1:5" ht="16.5" x14ac:dyDescent="0.3">
      <c r="A37" s="28"/>
      <c r="B37" s="28"/>
      <c r="C37" s="28"/>
      <c r="D37" s="28"/>
      <c r="E37" s="28"/>
    </row>
    <row r="38" spans="1:5" ht="16.5" x14ac:dyDescent="0.3">
      <c r="A38" s="28"/>
      <c r="B38" s="28"/>
      <c r="C38" s="28"/>
      <c r="D38" s="28"/>
      <c r="E38" s="28"/>
    </row>
    <row r="39" spans="1:5" ht="16.5" x14ac:dyDescent="0.3">
      <c r="A39" s="28"/>
      <c r="B39" s="28"/>
      <c r="C39" s="28"/>
      <c r="D39" s="28"/>
      <c r="E39" s="28"/>
    </row>
    <row r="40" spans="1:5" ht="16.5" x14ac:dyDescent="0.3">
      <c r="A40" s="28"/>
      <c r="B40" s="28"/>
      <c r="C40" s="28"/>
      <c r="D40" s="28"/>
      <c r="E40" s="28"/>
    </row>
    <row r="41" spans="1:5" ht="16.5" x14ac:dyDescent="0.3">
      <c r="A41" s="28"/>
      <c r="B41" s="28"/>
      <c r="C41" s="28"/>
      <c r="D41" s="28"/>
      <c r="E41" s="28"/>
    </row>
    <row r="42" spans="1:5" ht="16.5" x14ac:dyDescent="0.3">
      <c r="A42" s="28"/>
      <c r="B42" s="28"/>
      <c r="C42" s="28"/>
      <c r="D42" s="28"/>
      <c r="E42" s="28"/>
    </row>
    <row r="43" spans="1:5" ht="16.5" x14ac:dyDescent="0.3">
      <c r="A43" s="28"/>
      <c r="B43" s="28"/>
      <c r="C43" s="28"/>
      <c r="D43" s="28"/>
      <c r="E43" s="28"/>
    </row>
    <row r="44" spans="1:5" ht="16.5" x14ac:dyDescent="0.3">
      <c r="A44" s="28"/>
      <c r="B44" s="28"/>
      <c r="C44" s="28"/>
      <c r="D44" s="28"/>
      <c r="E44" s="28"/>
    </row>
    <row r="45" spans="1:5" ht="16.5" x14ac:dyDescent="0.3">
      <c r="A45" s="28"/>
      <c r="B45" s="28"/>
      <c r="C45" s="28"/>
      <c r="D45" s="28"/>
      <c r="E45" s="28"/>
    </row>
    <row r="46" spans="1:5" ht="16.5" x14ac:dyDescent="0.3">
      <c r="A46" s="28"/>
      <c r="B46" s="28"/>
      <c r="C46" s="28"/>
      <c r="D46" s="28"/>
      <c r="E46" s="28"/>
    </row>
    <row r="47" spans="1:5" ht="16.5" x14ac:dyDescent="0.3">
      <c r="A47" s="28"/>
      <c r="B47" s="28"/>
      <c r="C47" s="28"/>
      <c r="D47" s="28"/>
      <c r="E47" s="28"/>
    </row>
    <row r="48" spans="1:5" ht="16.5" x14ac:dyDescent="0.3">
      <c r="A48" s="28"/>
      <c r="B48" s="28"/>
      <c r="C48" s="28"/>
      <c r="D48" s="28"/>
      <c r="E48" s="28"/>
    </row>
  </sheetData>
  <sheetProtection algorithmName="SHA-512" hashValue="tevGJKfLDi8Qm8J8cG//T+AxqkD00kUls6TN0oXLwt7OVCw6kixGPiolpg+zdpbjRY2wS5odGupsTqzPxdlIIw==" saltValue="hqvj52OppqxRgsY5CL56BA==" spinCount="100000" sheet="1" selectLockedCells="1"/>
  <mergeCells count="12">
    <mergeCell ref="A3:D3"/>
    <mergeCell ref="A17:D17"/>
    <mergeCell ref="A26:D26"/>
    <mergeCell ref="A31:D31"/>
    <mergeCell ref="A5:D5"/>
    <mergeCell ref="A16:D16"/>
    <mergeCell ref="B10:D10"/>
    <mergeCell ref="A36:D36"/>
    <mergeCell ref="A35:D35"/>
    <mergeCell ref="A30:D30"/>
    <mergeCell ref="A9:D9"/>
    <mergeCell ref="B11:D11"/>
  </mergeCells>
  <phoneticPr fontId="0" type="noConversion"/>
  <conditionalFormatting sqref="B27:B29 B32:B33 B18:B24">
    <cfRule type="expression" dxfId="3" priority="3">
      <formula>$B$7=2019</formula>
    </cfRule>
  </conditionalFormatting>
  <dataValidations count="4">
    <dataValidation type="whole" allowBlank="1" showInputMessage="1" showErrorMessage="1" error="Veuillez saisir uniquement votre année de naissance. Par exemple &quot;1967&quot;." sqref="B6">
      <formula1>1900</formula1>
      <formula2>2050</formula2>
    </dataValidation>
    <dataValidation type="whole" allowBlank="1" showInputMessage="1" showErrorMessage="1" error="Veuillez saisir une année de calcul dès 2019." sqref="B7">
      <formula1>2019</formula1>
      <formula2>2100</formula2>
    </dataValidation>
    <dataValidation type="list" errorStyle="warning" showInputMessage="1" showErrorMessage="1" sqref="B10:D10">
      <formula1>$G$10:$G$11</formula1>
    </dataValidation>
    <dataValidation type="list" errorStyle="warning" showInputMessage="1" showErrorMessage="1" sqref="B11:D11">
      <formula1>$H$10:$H$11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workbookViewId="0"/>
  </sheetViews>
  <sheetFormatPr baseColWidth="10" defaultRowHeight="12" x14ac:dyDescent="0.2"/>
  <cols>
    <col min="1" max="1" width="5.42578125" customWidth="1"/>
    <col min="2" max="2" width="9.7109375" hidden="1" customWidth="1"/>
    <col min="3" max="5" width="13.140625" hidden="1" customWidth="1"/>
    <col min="6" max="7" width="15.42578125" customWidth="1"/>
    <col min="8" max="8" width="8" customWidth="1"/>
    <col min="9" max="9" width="5.85546875" customWidth="1"/>
    <col min="10" max="10" width="10.28515625" hidden="1" customWidth="1"/>
    <col min="11" max="11" width="12" hidden="1" customWidth="1"/>
    <col min="12" max="12" width="11.7109375" hidden="1" customWidth="1"/>
    <col min="13" max="13" width="10.28515625" hidden="1" customWidth="1"/>
    <col min="14" max="15" width="15.42578125" customWidth="1"/>
    <col min="16" max="18" width="11.42578125" customWidth="1"/>
  </cols>
  <sheetData>
    <row r="1" spans="1:16" ht="21.75" customHeight="1" x14ac:dyDescent="0.3">
      <c r="A1" s="81" t="s">
        <v>25</v>
      </c>
      <c r="B1" s="69"/>
      <c r="C1" s="69"/>
      <c r="D1" s="69"/>
      <c r="E1" s="69"/>
      <c r="F1" s="69"/>
      <c r="G1" s="69"/>
      <c r="H1" s="1"/>
      <c r="I1" s="3"/>
      <c r="J1" s="2"/>
      <c r="K1" s="2"/>
      <c r="L1" s="2"/>
      <c r="M1" s="2"/>
      <c r="N1" s="2"/>
      <c r="O1" s="2"/>
      <c r="P1" s="1"/>
    </row>
    <row r="2" spans="1:16" ht="21.75" customHeight="1" x14ac:dyDescent="0.3">
      <c r="A2" s="92" t="s">
        <v>0</v>
      </c>
      <c r="B2" s="92"/>
      <c r="C2" s="92"/>
      <c r="D2" s="92"/>
      <c r="E2" s="92"/>
      <c r="F2" s="92"/>
      <c r="G2" s="92"/>
      <c r="H2" s="1"/>
      <c r="I2" s="92" t="s">
        <v>12</v>
      </c>
      <c r="J2" s="92"/>
      <c r="K2" s="92"/>
      <c r="L2" s="92"/>
      <c r="M2" s="92"/>
      <c r="N2" s="92"/>
      <c r="O2" s="92"/>
      <c r="P2" s="1"/>
    </row>
    <row r="3" spans="1:16" s="14" customFormat="1" ht="24.75" customHeight="1" x14ac:dyDescent="0.2">
      <c r="A3" s="82"/>
      <c r="B3" s="91" t="s">
        <v>20</v>
      </c>
      <c r="C3" s="91"/>
      <c r="D3" s="91"/>
      <c r="E3" s="91"/>
      <c r="F3" s="91"/>
      <c r="G3" s="83" t="s">
        <v>21</v>
      </c>
      <c r="H3" s="2"/>
      <c r="I3" s="82"/>
      <c r="J3" s="91" t="s">
        <v>20</v>
      </c>
      <c r="K3" s="91"/>
      <c r="L3" s="91"/>
      <c r="M3" s="91"/>
      <c r="N3" s="91"/>
      <c r="O3" s="83" t="s">
        <v>21</v>
      </c>
      <c r="P3" s="2"/>
    </row>
    <row r="4" spans="1:16" ht="45" x14ac:dyDescent="0.3">
      <c r="A4" s="77" t="s">
        <v>13</v>
      </c>
      <c r="B4" s="78" t="s">
        <v>14</v>
      </c>
      <c r="C4" s="79" t="s">
        <v>15</v>
      </c>
      <c r="D4" s="79" t="s">
        <v>17</v>
      </c>
      <c r="E4" s="79" t="s">
        <v>16</v>
      </c>
      <c r="F4" s="80" t="s">
        <v>22</v>
      </c>
      <c r="G4" s="79" t="s">
        <v>23</v>
      </c>
      <c r="H4" s="1"/>
      <c r="I4" s="77" t="s">
        <v>13</v>
      </c>
      <c r="J4" s="78" t="s">
        <v>14</v>
      </c>
      <c r="K4" s="79" t="s">
        <v>15</v>
      </c>
      <c r="L4" s="79" t="s">
        <v>17</v>
      </c>
      <c r="M4" s="79" t="s">
        <v>16</v>
      </c>
      <c r="N4" s="80" t="s">
        <v>22</v>
      </c>
      <c r="O4" s="79" t="s">
        <v>23</v>
      </c>
      <c r="P4" s="1"/>
    </row>
    <row r="5" spans="1:16" ht="16.5" x14ac:dyDescent="0.3">
      <c r="A5" s="70">
        <v>15</v>
      </c>
      <c r="B5" s="72">
        <v>0</v>
      </c>
      <c r="C5" s="4">
        <v>0</v>
      </c>
      <c r="D5" s="4">
        <v>0</v>
      </c>
      <c r="E5" s="4">
        <v>0</v>
      </c>
      <c r="F5" s="73">
        <f>B5+C5+D5+E5</f>
        <v>0</v>
      </c>
      <c r="G5" s="4">
        <v>0</v>
      </c>
      <c r="H5" s="1"/>
      <c r="I5" s="70">
        <v>15</v>
      </c>
      <c r="J5" s="72">
        <v>0</v>
      </c>
      <c r="K5" s="4">
        <v>0</v>
      </c>
      <c r="L5" s="4">
        <v>0</v>
      </c>
      <c r="M5" s="4">
        <v>0</v>
      </c>
      <c r="N5" s="73">
        <v>0</v>
      </c>
      <c r="O5" s="4">
        <v>0</v>
      </c>
      <c r="P5" s="1"/>
    </row>
    <row r="6" spans="1:16" ht="16.5" x14ac:dyDescent="0.3">
      <c r="A6" s="70">
        <v>16</v>
      </c>
      <c r="B6" s="72">
        <v>0</v>
      </c>
      <c r="C6" s="4">
        <v>0</v>
      </c>
      <c r="D6" s="4">
        <v>0</v>
      </c>
      <c r="E6" s="4">
        <v>0</v>
      </c>
      <c r="F6" s="73">
        <v>0</v>
      </c>
      <c r="G6" s="4">
        <v>0</v>
      </c>
      <c r="H6" s="1"/>
      <c r="I6" s="70">
        <v>16</v>
      </c>
      <c r="J6" s="72">
        <v>0</v>
      </c>
      <c r="K6" s="4">
        <v>0</v>
      </c>
      <c r="L6" s="4">
        <v>0</v>
      </c>
      <c r="M6" s="4">
        <v>0</v>
      </c>
      <c r="N6" s="73">
        <v>0</v>
      </c>
      <c r="O6" s="4">
        <v>0</v>
      </c>
      <c r="P6" s="1"/>
    </row>
    <row r="7" spans="1:16" s="14" customFormat="1" ht="16.5" x14ac:dyDescent="0.3">
      <c r="A7" s="70">
        <v>17</v>
      </c>
      <c r="B7" s="72">
        <v>0</v>
      </c>
      <c r="C7" s="4">
        <v>0</v>
      </c>
      <c r="D7" s="4">
        <v>0</v>
      </c>
      <c r="E7" s="4">
        <v>0</v>
      </c>
      <c r="F7" s="73">
        <v>0</v>
      </c>
      <c r="G7" s="4">
        <v>0</v>
      </c>
      <c r="H7" s="22"/>
      <c r="I7" s="70">
        <v>17</v>
      </c>
      <c r="J7" s="72">
        <v>0</v>
      </c>
      <c r="K7" s="4">
        <v>0</v>
      </c>
      <c r="L7" s="4">
        <v>0</v>
      </c>
      <c r="M7" s="4">
        <v>0</v>
      </c>
      <c r="N7" s="73">
        <v>0</v>
      </c>
      <c r="O7" s="4">
        <v>0</v>
      </c>
      <c r="P7" s="22"/>
    </row>
    <row r="8" spans="1:16" s="21" customFormat="1" ht="15" x14ac:dyDescent="0.25">
      <c r="A8" s="71">
        <v>18</v>
      </c>
      <c r="B8" s="74">
        <v>0</v>
      </c>
      <c r="C8" s="5">
        <v>0</v>
      </c>
      <c r="D8" s="5">
        <v>0</v>
      </c>
      <c r="E8" s="5">
        <v>0.01</v>
      </c>
      <c r="F8" s="75">
        <v>0.01</v>
      </c>
      <c r="G8" s="5">
        <v>0.01</v>
      </c>
      <c r="H8" s="20"/>
      <c r="I8" s="71">
        <v>18</v>
      </c>
      <c r="J8" s="74">
        <v>0</v>
      </c>
      <c r="K8" s="5">
        <v>0</v>
      </c>
      <c r="L8" s="5">
        <v>0</v>
      </c>
      <c r="M8" s="5">
        <v>0.01</v>
      </c>
      <c r="N8" s="75">
        <v>0.01</v>
      </c>
      <c r="O8" s="5">
        <v>0.01</v>
      </c>
      <c r="P8" s="20"/>
    </row>
    <row r="9" spans="1:16" ht="16.5" x14ac:dyDescent="0.3">
      <c r="A9" s="70">
        <v>19</v>
      </c>
      <c r="B9" s="72">
        <v>0</v>
      </c>
      <c r="C9" s="4">
        <v>0</v>
      </c>
      <c r="D9" s="4">
        <v>0</v>
      </c>
      <c r="E9" s="4">
        <v>0.01</v>
      </c>
      <c r="F9" s="73">
        <v>0.01</v>
      </c>
      <c r="G9" s="4">
        <v>0.01</v>
      </c>
      <c r="H9" s="1"/>
      <c r="I9" s="70">
        <v>19</v>
      </c>
      <c r="J9" s="72">
        <v>0</v>
      </c>
      <c r="K9" s="4">
        <v>0</v>
      </c>
      <c r="L9" s="4">
        <v>0</v>
      </c>
      <c r="M9" s="4">
        <v>0.01</v>
      </c>
      <c r="N9" s="73">
        <v>0.01</v>
      </c>
      <c r="O9" s="4">
        <v>0.01</v>
      </c>
    </row>
    <row r="10" spans="1:16" ht="16.5" x14ac:dyDescent="0.3">
      <c r="A10" s="71">
        <v>20</v>
      </c>
      <c r="B10" s="74">
        <v>6.8199999999999997E-2</v>
      </c>
      <c r="C10" s="5">
        <v>1.5E-3</v>
      </c>
      <c r="D10" s="5">
        <v>2.0799999999999999E-2</v>
      </c>
      <c r="E10" s="5">
        <v>0.01</v>
      </c>
      <c r="F10" s="75">
        <v>0.10050000000000001</v>
      </c>
      <c r="G10" s="5">
        <v>0.16250000000000001</v>
      </c>
      <c r="H10" s="1"/>
      <c r="I10" s="71">
        <v>20</v>
      </c>
      <c r="J10" s="74">
        <v>9.3700000000000006E-2</v>
      </c>
      <c r="K10" s="5">
        <v>1.5E-3</v>
      </c>
      <c r="L10" s="5">
        <v>2.0799999999999999E-2</v>
      </c>
      <c r="M10" s="5">
        <v>0.01</v>
      </c>
      <c r="N10" s="75">
        <v>0.126</v>
      </c>
      <c r="O10" s="5">
        <v>0.18</v>
      </c>
    </row>
    <row r="11" spans="1:16" ht="16.5" x14ac:dyDescent="0.3">
      <c r="A11" s="70">
        <v>21</v>
      </c>
      <c r="B11" s="72">
        <v>6.8199999999999997E-2</v>
      </c>
      <c r="C11" s="4">
        <v>1.5E-3</v>
      </c>
      <c r="D11" s="4">
        <v>2.0799999999999999E-2</v>
      </c>
      <c r="E11" s="4">
        <v>0.01</v>
      </c>
      <c r="F11" s="73">
        <v>0.10050000000000001</v>
      </c>
      <c r="G11" s="4">
        <v>0.16250000000000001</v>
      </c>
      <c r="H11" s="1"/>
      <c r="I11" s="70">
        <v>21</v>
      </c>
      <c r="J11" s="72">
        <v>9.3700000000000006E-2</v>
      </c>
      <c r="K11" s="4">
        <v>1.5E-3</v>
      </c>
      <c r="L11" s="4">
        <v>2.0799999999999999E-2</v>
      </c>
      <c r="M11" s="4">
        <v>0.01</v>
      </c>
      <c r="N11" s="73">
        <v>0.126</v>
      </c>
      <c r="O11" s="4">
        <v>0.18</v>
      </c>
    </row>
    <row r="12" spans="1:16" ht="16.5" x14ac:dyDescent="0.3">
      <c r="A12" s="70">
        <v>22</v>
      </c>
      <c r="B12" s="72">
        <v>6.8199999999999997E-2</v>
      </c>
      <c r="C12" s="4">
        <v>1.5E-3</v>
      </c>
      <c r="D12" s="4">
        <v>2.0799999999999999E-2</v>
      </c>
      <c r="E12" s="4">
        <v>0.01</v>
      </c>
      <c r="F12" s="73">
        <v>0.10050000000000001</v>
      </c>
      <c r="G12" s="4">
        <v>0.16250000000000001</v>
      </c>
      <c r="H12" s="1"/>
      <c r="I12" s="70">
        <v>22</v>
      </c>
      <c r="J12" s="72">
        <v>9.3700000000000006E-2</v>
      </c>
      <c r="K12" s="4">
        <v>1.5E-3</v>
      </c>
      <c r="L12" s="4">
        <v>2.0799999999999999E-2</v>
      </c>
      <c r="M12" s="4">
        <v>0.01</v>
      </c>
      <c r="N12" s="73">
        <v>0.126</v>
      </c>
      <c r="O12" s="4">
        <v>0.18</v>
      </c>
    </row>
    <row r="13" spans="1:16" ht="16.5" x14ac:dyDescent="0.3">
      <c r="A13" s="70">
        <v>23</v>
      </c>
      <c r="B13" s="72">
        <v>6.8199999999999997E-2</v>
      </c>
      <c r="C13" s="4">
        <v>1.5E-3</v>
      </c>
      <c r="D13" s="4">
        <v>2.0799999999999999E-2</v>
      </c>
      <c r="E13" s="4">
        <v>0.01</v>
      </c>
      <c r="F13" s="73">
        <v>0.10050000000000001</v>
      </c>
      <c r="G13" s="4">
        <v>0.16250000000000001</v>
      </c>
      <c r="H13" s="1"/>
      <c r="I13" s="70">
        <v>23</v>
      </c>
      <c r="J13" s="72">
        <v>9.3700000000000006E-2</v>
      </c>
      <c r="K13" s="4">
        <v>1.5E-3</v>
      </c>
      <c r="L13" s="4">
        <v>2.0799999999999999E-2</v>
      </c>
      <c r="M13" s="4">
        <v>0.01</v>
      </c>
      <c r="N13" s="73">
        <v>0.126</v>
      </c>
      <c r="O13" s="4">
        <v>0.18</v>
      </c>
    </row>
    <row r="14" spans="1:16" ht="16.5" x14ac:dyDescent="0.3">
      <c r="A14" s="70">
        <v>24</v>
      </c>
      <c r="B14" s="72">
        <v>6.8199999999999997E-2</v>
      </c>
      <c r="C14" s="4">
        <v>1.5E-3</v>
      </c>
      <c r="D14" s="4">
        <v>2.0799999999999999E-2</v>
      </c>
      <c r="E14" s="4">
        <v>0.01</v>
      </c>
      <c r="F14" s="73">
        <v>0.10050000000000001</v>
      </c>
      <c r="G14" s="4">
        <v>0.16250000000000001</v>
      </c>
      <c r="H14" s="1"/>
      <c r="I14" s="70">
        <v>24</v>
      </c>
      <c r="J14" s="72">
        <v>9.3700000000000006E-2</v>
      </c>
      <c r="K14" s="4">
        <v>1.5E-3</v>
      </c>
      <c r="L14" s="4">
        <v>2.0799999999999999E-2</v>
      </c>
      <c r="M14" s="4">
        <v>0.01</v>
      </c>
      <c r="N14" s="73">
        <v>0.126</v>
      </c>
      <c r="O14" s="4">
        <v>0.18</v>
      </c>
    </row>
    <row r="15" spans="1:16" ht="16.5" x14ac:dyDescent="0.3">
      <c r="A15" s="70">
        <v>25</v>
      </c>
      <c r="B15" s="72">
        <v>6.8199999999999997E-2</v>
      </c>
      <c r="C15" s="4">
        <v>1.5E-3</v>
      </c>
      <c r="D15" s="4">
        <v>2.0799999999999999E-2</v>
      </c>
      <c r="E15" s="4">
        <v>0.01</v>
      </c>
      <c r="F15" s="73">
        <v>0.10050000000000001</v>
      </c>
      <c r="G15" s="4">
        <v>0.16250000000000001</v>
      </c>
      <c r="H15" s="1"/>
      <c r="I15" s="70">
        <v>25</v>
      </c>
      <c r="J15" s="72">
        <v>9.3700000000000006E-2</v>
      </c>
      <c r="K15" s="4">
        <v>1.5E-3</v>
      </c>
      <c r="L15" s="4">
        <v>2.0799999999999999E-2</v>
      </c>
      <c r="M15" s="4">
        <v>0.01</v>
      </c>
      <c r="N15" s="73">
        <v>0.126</v>
      </c>
      <c r="O15" s="4">
        <v>0.18</v>
      </c>
    </row>
    <row r="16" spans="1:16" ht="16.5" x14ac:dyDescent="0.3">
      <c r="A16" s="70">
        <v>26</v>
      </c>
      <c r="B16" s="72">
        <v>6.8199999999999997E-2</v>
      </c>
      <c r="C16" s="4">
        <v>1.5E-3</v>
      </c>
      <c r="D16" s="4">
        <v>2.0799999999999999E-2</v>
      </c>
      <c r="E16" s="4">
        <v>0.01</v>
      </c>
      <c r="F16" s="73">
        <v>0.10050000000000001</v>
      </c>
      <c r="G16" s="4">
        <v>0.16250000000000001</v>
      </c>
      <c r="H16" s="1"/>
      <c r="I16" s="70">
        <v>26</v>
      </c>
      <c r="J16" s="72">
        <v>9.3700000000000006E-2</v>
      </c>
      <c r="K16" s="4">
        <v>1.5E-3</v>
      </c>
      <c r="L16" s="4">
        <v>2.0799999999999999E-2</v>
      </c>
      <c r="M16" s="4">
        <v>0.01</v>
      </c>
      <c r="N16" s="73">
        <v>0.126</v>
      </c>
      <c r="O16" s="4">
        <v>0.18</v>
      </c>
      <c r="P16" s="1"/>
    </row>
    <row r="17" spans="1:16" ht="16.5" x14ac:dyDescent="0.3">
      <c r="A17" s="70">
        <v>27</v>
      </c>
      <c r="B17" s="72">
        <v>6.8199999999999997E-2</v>
      </c>
      <c r="C17" s="4">
        <v>1.5E-3</v>
      </c>
      <c r="D17" s="4">
        <v>2.0799999999999999E-2</v>
      </c>
      <c r="E17" s="4">
        <v>0.01</v>
      </c>
      <c r="F17" s="73">
        <v>0.10050000000000001</v>
      </c>
      <c r="G17" s="4">
        <v>0.16250000000000001</v>
      </c>
      <c r="H17" s="1"/>
      <c r="I17" s="70">
        <v>27</v>
      </c>
      <c r="J17" s="72">
        <v>9.3700000000000006E-2</v>
      </c>
      <c r="K17" s="4">
        <v>1.5E-3</v>
      </c>
      <c r="L17" s="4">
        <v>2.0799999999999999E-2</v>
      </c>
      <c r="M17" s="4">
        <v>0.01</v>
      </c>
      <c r="N17" s="73">
        <v>0.126</v>
      </c>
      <c r="O17" s="4">
        <v>0.18</v>
      </c>
      <c r="P17" s="1"/>
    </row>
    <row r="18" spans="1:16" ht="16.5" x14ac:dyDescent="0.3">
      <c r="A18" s="70">
        <v>28</v>
      </c>
      <c r="B18" s="72">
        <v>6.8199999999999997E-2</v>
      </c>
      <c r="C18" s="4">
        <v>1.5E-3</v>
      </c>
      <c r="D18" s="4">
        <v>2.0799999999999999E-2</v>
      </c>
      <c r="E18" s="4">
        <v>0.01</v>
      </c>
      <c r="F18" s="73">
        <v>0.10050000000000001</v>
      </c>
      <c r="G18" s="4">
        <v>0.16250000000000001</v>
      </c>
      <c r="H18" s="1"/>
      <c r="I18" s="70">
        <v>28</v>
      </c>
      <c r="J18" s="72">
        <v>9.3700000000000006E-2</v>
      </c>
      <c r="K18" s="4">
        <v>1.5E-3</v>
      </c>
      <c r="L18" s="4">
        <v>2.0799999999999999E-2</v>
      </c>
      <c r="M18" s="4">
        <v>0.01</v>
      </c>
      <c r="N18" s="73">
        <v>0.126</v>
      </c>
      <c r="O18" s="4">
        <v>0.18</v>
      </c>
    </row>
    <row r="19" spans="1:16" ht="16.5" x14ac:dyDescent="0.3">
      <c r="A19" s="70">
        <v>29</v>
      </c>
      <c r="B19" s="72">
        <v>6.8199999999999997E-2</v>
      </c>
      <c r="C19" s="4">
        <v>1.5E-3</v>
      </c>
      <c r="D19" s="4">
        <v>2.0799999999999999E-2</v>
      </c>
      <c r="E19" s="4">
        <v>0.01</v>
      </c>
      <c r="F19" s="73">
        <v>0.10050000000000001</v>
      </c>
      <c r="G19" s="4">
        <v>0.16250000000000001</v>
      </c>
      <c r="H19" s="1"/>
      <c r="I19" s="70">
        <v>29</v>
      </c>
      <c r="J19" s="72">
        <v>9.3700000000000006E-2</v>
      </c>
      <c r="K19" s="4">
        <v>1.5E-3</v>
      </c>
      <c r="L19" s="4">
        <v>2.0799999999999999E-2</v>
      </c>
      <c r="M19" s="4">
        <v>0.01</v>
      </c>
      <c r="N19" s="73">
        <v>0.126</v>
      </c>
      <c r="O19" s="4">
        <v>0.18</v>
      </c>
    </row>
    <row r="20" spans="1:16" ht="16.5" x14ac:dyDescent="0.3">
      <c r="A20" s="71">
        <v>30</v>
      </c>
      <c r="B20" s="74">
        <v>7.3200000000000001E-2</v>
      </c>
      <c r="C20" s="6">
        <v>1.5E-3</v>
      </c>
      <c r="D20" s="6">
        <v>2.0799999999999999E-2</v>
      </c>
      <c r="E20" s="6">
        <v>0.01</v>
      </c>
      <c r="F20" s="76">
        <v>0.1055</v>
      </c>
      <c r="G20" s="5">
        <v>0.16250000000000001</v>
      </c>
      <c r="H20" s="1"/>
      <c r="I20" s="71">
        <v>30</v>
      </c>
      <c r="J20" s="74">
        <v>9.8699999999999996E-2</v>
      </c>
      <c r="K20" s="6">
        <v>1.5E-3</v>
      </c>
      <c r="L20" s="6">
        <v>2.0799999999999999E-2</v>
      </c>
      <c r="M20" s="6">
        <v>0.01</v>
      </c>
      <c r="N20" s="76">
        <v>0.13100000000000001</v>
      </c>
      <c r="O20" s="5">
        <v>0.18</v>
      </c>
    </row>
    <row r="21" spans="1:16" ht="16.5" x14ac:dyDescent="0.3">
      <c r="A21" s="70">
        <v>31</v>
      </c>
      <c r="B21" s="72">
        <v>7.3200000000000001E-2</v>
      </c>
      <c r="C21" s="4">
        <v>1.5E-3</v>
      </c>
      <c r="D21" s="4">
        <v>2.0799999999999999E-2</v>
      </c>
      <c r="E21" s="4">
        <v>0.01</v>
      </c>
      <c r="F21" s="73">
        <v>0.1055</v>
      </c>
      <c r="G21" s="4">
        <v>0.16250000000000001</v>
      </c>
      <c r="H21" s="1"/>
      <c r="I21" s="70">
        <v>31</v>
      </c>
      <c r="J21" s="72">
        <v>9.8699999999999996E-2</v>
      </c>
      <c r="K21" s="4">
        <v>1.5E-3</v>
      </c>
      <c r="L21" s="4">
        <v>2.0799999999999999E-2</v>
      </c>
      <c r="M21" s="4">
        <v>0.01</v>
      </c>
      <c r="N21" s="73">
        <v>0.13100000000000001</v>
      </c>
      <c r="O21" s="4">
        <v>0.18</v>
      </c>
    </row>
    <row r="22" spans="1:16" ht="16.5" x14ac:dyDescent="0.3">
      <c r="A22" s="70">
        <v>32</v>
      </c>
      <c r="B22" s="72">
        <v>7.3200000000000001E-2</v>
      </c>
      <c r="C22" s="4">
        <v>1.5E-3</v>
      </c>
      <c r="D22" s="4">
        <v>2.0799999999999999E-2</v>
      </c>
      <c r="E22" s="4">
        <v>0.01</v>
      </c>
      <c r="F22" s="73">
        <v>0.1055</v>
      </c>
      <c r="G22" s="4">
        <v>0.16250000000000001</v>
      </c>
      <c r="H22" s="1"/>
      <c r="I22" s="70">
        <v>32</v>
      </c>
      <c r="J22" s="72">
        <v>9.8699999999999996E-2</v>
      </c>
      <c r="K22" s="4">
        <v>1.5E-3</v>
      </c>
      <c r="L22" s="4">
        <v>2.0799999999999999E-2</v>
      </c>
      <c r="M22" s="4">
        <v>0.01</v>
      </c>
      <c r="N22" s="73">
        <v>0.13100000000000001</v>
      </c>
      <c r="O22" s="4">
        <v>0.18</v>
      </c>
    </row>
    <row r="23" spans="1:16" ht="16.5" x14ac:dyDescent="0.3">
      <c r="A23" s="70">
        <v>33</v>
      </c>
      <c r="B23" s="72">
        <v>7.3200000000000001E-2</v>
      </c>
      <c r="C23" s="4">
        <v>1.5E-3</v>
      </c>
      <c r="D23" s="4">
        <v>2.0799999999999999E-2</v>
      </c>
      <c r="E23" s="4">
        <v>0.01</v>
      </c>
      <c r="F23" s="73">
        <v>0.1055</v>
      </c>
      <c r="G23" s="4">
        <v>0.16250000000000001</v>
      </c>
      <c r="H23" s="1"/>
      <c r="I23" s="70">
        <v>33</v>
      </c>
      <c r="J23" s="72">
        <v>9.8699999999999996E-2</v>
      </c>
      <c r="K23" s="4">
        <v>1.5E-3</v>
      </c>
      <c r="L23" s="4">
        <v>2.0799999999999999E-2</v>
      </c>
      <c r="M23" s="4">
        <v>0.01</v>
      </c>
      <c r="N23" s="73">
        <v>0.13100000000000001</v>
      </c>
      <c r="O23" s="4">
        <v>0.18</v>
      </c>
    </row>
    <row r="24" spans="1:16" ht="16.5" x14ac:dyDescent="0.3">
      <c r="A24" s="70">
        <v>34</v>
      </c>
      <c r="B24" s="72">
        <v>7.3200000000000001E-2</v>
      </c>
      <c r="C24" s="4">
        <v>1.5E-3</v>
      </c>
      <c r="D24" s="4">
        <v>2.0799999999999999E-2</v>
      </c>
      <c r="E24" s="4">
        <v>0.01</v>
      </c>
      <c r="F24" s="73">
        <v>0.1055</v>
      </c>
      <c r="G24" s="4">
        <v>0.16250000000000001</v>
      </c>
      <c r="H24" s="1"/>
      <c r="I24" s="70">
        <v>34</v>
      </c>
      <c r="J24" s="72">
        <v>9.8699999999999996E-2</v>
      </c>
      <c r="K24" s="4">
        <v>1.5E-3</v>
      </c>
      <c r="L24" s="4">
        <v>2.0799999999999999E-2</v>
      </c>
      <c r="M24" s="4">
        <v>0.01</v>
      </c>
      <c r="N24" s="73">
        <v>0.13100000000000001</v>
      </c>
      <c r="O24" s="4">
        <v>0.18</v>
      </c>
    </row>
    <row r="25" spans="1:16" ht="16.5" x14ac:dyDescent="0.3">
      <c r="A25" s="70">
        <v>35</v>
      </c>
      <c r="B25" s="72">
        <v>7.3200000000000001E-2</v>
      </c>
      <c r="C25" s="4">
        <v>1.5E-3</v>
      </c>
      <c r="D25" s="4">
        <v>2.0799999999999999E-2</v>
      </c>
      <c r="E25" s="4">
        <v>0.01</v>
      </c>
      <c r="F25" s="73">
        <v>0.1055</v>
      </c>
      <c r="G25" s="4">
        <v>0.16250000000000001</v>
      </c>
      <c r="H25" s="1"/>
      <c r="I25" s="70">
        <v>35</v>
      </c>
      <c r="J25" s="72">
        <v>9.8699999999999996E-2</v>
      </c>
      <c r="K25" s="4">
        <v>1.5E-3</v>
      </c>
      <c r="L25" s="4">
        <v>2.0799999999999999E-2</v>
      </c>
      <c r="M25" s="4">
        <v>0.01</v>
      </c>
      <c r="N25" s="73">
        <v>0.13100000000000001</v>
      </c>
      <c r="O25" s="4">
        <v>0.18</v>
      </c>
    </row>
    <row r="26" spans="1:16" ht="16.5" x14ac:dyDescent="0.3">
      <c r="A26" s="70">
        <v>36</v>
      </c>
      <c r="B26" s="72">
        <v>7.3200000000000001E-2</v>
      </c>
      <c r="C26" s="4">
        <v>1.5E-3</v>
      </c>
      <c r="D26" s="4">
        <v>2.0799999999999999E-2</v>
      </c>
      <c r="E26" s="4">
        <v>0.01</v>
      </c>
      <c r="F26" s="73">
        <v>0.1055</v>
      </c>
      <c r="G26" s="4">
        <v>0.16250000000000001</v>
      </c>
      <c r="H26" s="1"/>
      <c r="I26" s="70">
        <v>36</v>
      </c>
      <c r="J26" s="72">
        <v>9.8699999999999996E-2</v>
      </c>
      <c r="K26" s="4">
        <v>1.5E-3</v>
      </c>
      <c r="L26" s="4">
        <v>2.0799999999999999E-2</v>
      </c>
      <c r="M26" s="4">
        <v>0.01</v>
      </c>
      <c r="N26" s="73">
        <v>0.13100000000000001</v>
      </c>
      <c r="O26" s="4">
        <v>0.18</v>
      </c>
    </row>
    <row r="27" spans="1:16" ht="16.5" x14ac:dyDescent="0.3">
      <c r="A27" s="70">
        <v>37</v>
      </c>
      <c r="B27" s="72">
        <v>7.3200000000000001E-2</v>
      </c>
      <c r="C27" s="4">
        <v>1.5E-3</v>
      </c>
      <c r="D27" s="4">
        <v>2.0799999999999999E-2</v>
      </c>
      <c r="E27" s="4">
        <v>0.01</v>
      </c>
      <c r="F27" s="73">
        <v>0.1055</v>
      </c>
      <c r="G27" s="4">
        <v>0.16250000000000001</v>
      </c>
      <c r="H27" s="1"/>
      <c r="I27" s="70">
        <v>37</v>
      </c>
      <c r="J27" s="72">
        <v>9.8699999999999996E-2</v>
      </c>
      <c r="K27" s="4">
        <v>1.5E-3</v>
      </c>
      <c r="L27" s="4">
        <v>2.0799999999999999E-2</v>
      </c>
      <c r="M27" s="4">
        <v>0.01</v>
      </c>
      <c r="N27" s="73">
        <v>0.13100000000000001</v>
      </c>
      <c r="O27" s="4">
        <v>0.18</v>
      </c>
    </row>
    <row r="28" spans="1:16" ht="16.5" x14ac:dyDescent="0.3">
      <c r="A28" s="70">
        <v>38</v>
      </c>
      <c r="B28" s="72">
        <v>7.3200000000000001E-2</v>
      </c>
      <c r="C28" s="4">
        <v>1.5E-3</v>
      </c>
      <c r="D28" s="4">
        <v>2.0799999999999999E-2</v>
      </c>
      <c r="E28" s="4">
        <v>0.01</v>
      </c>
      <c r="F28" s="73">
        <v>0.1055</v>
      </c>
      <c r="G28" s="4">
        <v>0.16250000000000001</v>
      </c>
      <c r="H28" s="1"/>
      <c r="I28" s="70">
        <v>38</v>
      </c>
      <c r="J28" s="72">
        <v>9.8699999999999996E-2</v>
      </c>
      <c r="K28" s="4">
        <v>1.5E-3</v>
      </c>
      <c r="L28" s="4">
        <v>2.0799999999999999E-2</v>
      </c>
      <c r="M28" s="4">
        <v>0.01</v>
      </c>
      <c r="N28" s="73">
        <v>0.13100000000000001</v>
      </c>
      <c r="O28" s="4">
        <v>0.18</v>
      </c>
    </row>
    <row r="29" spans="1:16" ht="16.5" x14ac:dyDescent="0.3">
      <c r="A29" s="70">
        <v>39</v>
      </c>
      <c r="B29" s="72">
        <v>7.3200000000000001E-2</v>
      </c>
      <c r="C29" s="4">
        <v>1.5E-3</v>
      </c>
      <c r="D29" s="4">
        <v>2.0799999999999999E-2</v>
      </c>
      <c r="E29" s="4">
        <v>0.01</v>
      </c>
      <c r="F29" s="73">
        <v>0.1055</v>
      </c>
      <c r="G29" s="4">
        <v>0.16250000000000001</v>
      </c>
      <c r="H29" s="1"/>
      <c r="I29" s="70">
        <v>39</v>
      </c>
      <c r="J29" s="72">
        <v>9.8699999999999996E-2</v>
      </c>
      <c r="K29" s="4">
        <v>1.5E-3</v>
      </c>
      <c r="L29" s="4">
        <v>2.0799999999999999E-2</v>
      </c>
      <c r="M29" s="4">
        <v>0.01</v>
      </c>
      <c r="N29" s="73">
        <v>0.13100000000000001</v>
      </c>
      <c r="O29" s="4">
        <v>0.18</v>
      </c>
    </row>
    <row r="30" spans="1:16" ht="16.5" x14ac:dyDescent="0.3">
      <c r="A30" s="71">
        <v>40</v>
      </c>
      <c r="B30" s="74">
        <v>7.9200000000000007E-2</v>
      </c>
      <c r="C30" s="5">
        <v>2E-3</v>
      </c>
      <c r="D30" s="5">
        <v>2.0799999999999999E-2</v>
      </c>
      <c r="E30" s="5">
        <v>0.01</v>
      </c>
      <c r="F30" s="75">
        <v>0.112</v>
      </c>
      <c r="G30" s="5">
        <v>0.16250000000000001</v>
      </c>
      <c r="H30" s="1"/>
      <c r="I30" s="71">
        <v>40</v>
      </c>
      <c r="J30" s="74">
        <v>0.1047</v>
      </c>
      <c r="K30" s="5">
        <v>2E-3</v>
      </c>
      <c r="L30" s="5">
        <v>2.0799999999999999E-2</v>
      </c>
      <c r="M30" s="5">
        <v>0.01</v>
      </c>
      <c r="N30" s="75">
        <v>0.13750000000000001</v>
      </c>
      <c r="O30" s="5">
        <v>0.18</v>
      </c>
    </row>
    <row r="31" spans="1:16" ht="16.5" x14ac:dyDescent="0.3">
      <c r="A31" s="70">
        <v>41</v>
      </c>
      <c r="B31" s="72">
        <v>7.9200000000000007E-2</v>
      </c>
      <c r="C31" s="4">
        <v>2E-3</v>
      </c>
      <c r="D31" s="4">
        <v>2.0799999999999999E-2</v>
      </c>
      <c r="E31" s="4">
        <v>0.01</v>
      </c>
      <c r="F31" s="73">
        <v>0.112</v>
      </c>
      <c r="G31" s="4">
        <v>0.16250000000000001</v>
      </c>
      <c r="H31" s="1"/>
      <c r="I31" s="70">
        <v>41</v>
      </c>
      <c r="J31" s="72">
        <v>0.1047</v>
      </c>
      <c r="K31" s="4">
        <v>2E-3</v>
      </c>
      <c r="L31" s="4">
        <v>2.0799999999999999E-2</v>
      </c>
      <c r="M31" s="4">
        <v>0.01</v>
      </c>
      <c r="N31" s="73">
        <v>0.13750000000000001</v>
      </c>
      <c r="O31" s="4">
        <v>0.18</v>
      </c>
    </row>
    <row r="32" spans="1:16" ht="16.5" x14ac:dyDescent="0.3">
      <c r="A32" s="70">
        <v>42</v>
      </c>
      <c r="B32" s="72">
        <v>7.9200000000000007E-2</v>
      </c>
      <c r="C32" s="4">
        <v>2E-3</v>
      </c>
      <c r="D32" s="4">
        <v>2.0799999999999999E-2</v>
      </c>
      <c r="E32" s="4">
        <v>0.01</v>
      </c>
      <c r="F32" s="73">
        <v>0.112</v>
      </c>
      <c r="G32" s="4">
        <v>0.16250000000000001</v>
      </c>
      <c r="H32" s="1"/>
      <c r="I32" s="70">
        <v>42</v>
      </c>
      <c r="J32" s="72">
        <v>0.1047</v>
      </c>
      <c r="K32" s="4">
        <v>2E-3</v>
      </c>
      <c r="L32" s="4">
        <v>2.0799999999999999E-2</v>
      </c>
      <c r="M32" s="4">
        <v>0.01</v>
      </c>
      <c r="N32" s="73">
        <v>0.13750000000000001</v>
      </c>
      <c r="O32" s="4">
        <v>0.18</v>
      </c>
    </row>
    <row r="33" spans="1:15" ht="16.5" x14ac:dyDescent="0.3">
      <c r="A33" s="70">
        <v>43</v>
      </c>
      <c r="B33" s="72">
        <v>7.9200000000000007E-2</v>
      </c>
      <c r="C33" s="4">
        <v>2E-3</v>
      </c>
      <c r="D33" s="4">
        <v>2.0799999999999999E-2</v>
      </c>
      <c r="E33" s="4">
        <v>0.01</v>
      </c>
      <c r="F33" s="73">
        <v>0.112</v>
      </c>
      <c r="G33" s="4">
        <v>0.16250000000000001</v>
      </c>
      <c r="H33" s="1"/>
      <c r="I33" s="70">
        <v>43</v>
      </c>
      <c r="J33" s="72">
        <v>0.1047</v>
      </c>
      <c r="K33" s="4">
        <v>2E-3</v>
      </c>
      <c r="L33" s="4">
        <v>2.0799999999999999E-2</v>
      </c>
      <c r="M33" s="4">
        <v>0.01</v>
      </c>
      <c r="N33" s="73">
        <v>0.13750000000000001</v>
      </c>
      <c r="O33" s="4">
        <v>0.18</v>
      </c>
    </row>
    <row r="34" spans="1:15" ht="16.5" x14ac:dyDescent="0.3">
      <c r="A34" s="70">
        <v>44</v>
      </c>
      <c r="B34" s="72">
        <v>7.9200000000000007E-2</v>
      </c>
      <c r="C34" s="4">
        <v>2E-3</v>
      </c>
      <c r="D34" s="4">
        <v>2.0799999999999999E-2</v>
      </c>
      <c r="E34" s="4">
        <v>0.01</v>
      </c>
      <c r="F34" s="73">
        <v>0.112</v>
      </c>
      <c r="G34" s="4">
        <v>0.16250000000000001</v>
      </c>
      <c r="H34" s="1"/>
      <c r="I34" s="70">
        <v>44</v>
      </c>
      <c r="J34" s="72">
        <v>0.1047</v>
      </c>
      <c r="K34" s="4">
        <v>2E-3</v>
      </c>
      <c r="L34" s="4">
        <v>2.0799999999999999E-2</v>
      </c>
      <c r="M34" s="4">
        <v>0.01</v>
      </c>
      <c r="N34" s="73">
        <v>0.13750000000000001</v>
      </c>
      <c r="O34" s="4">
        <v>0.18</v>
      </c>
    </row>
    <row r="35" spans="1:15" ht="16.5" x14ac:dyDescent="0.3">
      <c r="A35" s="70">
        <v>45</v>
      </c>
      <c r="B35" s="72">
        <v>7.9200000000000007E-2</v>
      </c>
      <c r="C35" s="4">
        <v>2E-3</v>
      </c>
      <c r="D35" s="4">
        <v>2.0799999999999999E-2</v>
      </c>
      <c r="E35" s="4">
        <v>0.01</v>
      </c>
      <c r="F35" s="73">
        <v>0.112</v>
      </c>
      <c r="G35" s="4">
        <v>0.16250000000000001</v>
      </c>
      <c r="H35" s="1"/>
      <c r="I35" s="70">
        <v>45</v>
      </c>
      <c r="J35" s="72">
        <v>0.1047</v>
      </c>
      <c r="K35" s="4">
        <v>2E-3</v>
      </c>
      <c r="L35" s="4">
        <v>2.0799999999999999E-2</v>
      </c>
      <c r="M35" s="4">
        <v>0.01</v>
      </c>
      <c r="N35" s="73">
        <v>0.13750000000000001</v>
      </c>
      <c r="O35" s="4">
        <v>0.18</v>
      </c>
    </row>
    <row r="36" spans="1:15" ht="16.5" x14ac:dyDescent="0.3">
      <c r="A36" s="70">
        <v>46</v>
      </c>
      <c r="B36" s="72">
        <v>7.9200000000000007E-2</v>
      </c>
      <c r="C36" s="4">
        <v>2E-3</v>
      </c>
      <c r="D36" s="4">
        <v>2.0799999999999999E-2</v>
      </c>
      <c r="E36" s="4">
        <v>0.01</v>
      </c>
      <c r="F36" s="73">
        <v>0.112</v>
      </c>
      <c r="G36" s="4">
        <v>0.16250000000000001</v>
      </c>
      <c r="H36" s="1"/>
      <c r="I36" s="70">
        <v>46</v>
      </c>
      <c r="J36" s="72">
        <v>0.1047</v>
      </c>
      <c r="K36" s="4">
        <v>2E-3</v>
      </c>
      <c r="L36" s="4">
        <v>2.0799999999999999E-2</v>
      </c>
      <c r="M36" s="4">
        <v>0.01</v>
      </c>
      <c r="N36" s="73">
        <v>0.13750000000000001</v>
      </c>
      <c r="O36" s="4">
        <v>0.18</v>
      </c>
    </row>
    <row r="37" spans="1:15" ht="16.5" x14ac:dyDescent="0.3">
      <c r="A37" s="70">
        <v>47</v>
      </c>
      <c r="B37" s="72">
        <v>7.9200000000000007E-2</v>
      </c>
      <c r="C37" s="4">
        <v>2E-3</v>
      </c>
      <c r="D37" s="4">
        <v>2.0799999999999999E-2</v>
      </c>
      <c r="E37" s="4">
        <v>0.01</v>
      </c>
      <c r="F37" s="73">
        <v>0.112</v>
      </c>
      <c r="G37" s="4">
        <v>0.16250000000000001</v>
      </c>
      <c r="H37" s="1"/>
      <c r="I37" s="70">
        <v>47</v>
      </c>
      <c r="J37" s="72">
        <v>0.1047</v>
      </c>
      <c r="K37" s="4">
        <v>2E-3</v>
      </c>
      <c r="L37" s="4">
        <v>2.0799999999999999E-2</v>
      </c>
      <c r="M37" s="4">
        <v>0.01</v>
      </c>
      <c r="N37" s="73">
        <v>0.13750000000000001</v>
      </c>
      <c r="O37" s="4">
        <v>0.18</v>
      </c>
    </row>
    <row r="38" spans="1:15" ht="16.5" x14ac:dyDescent="0.3">
      <c r="A38" s="70">
        <v>48</v>
      </c>
      <c r="B38" s="72">
        <v>7.9200000000000007E-2</v>
      </c>
      <c r="C38" s="4">
        <v>2E-3</v>
      </c>
      <c r="D38" s="4">
        <v>2.0799999999999999E-2</v>
      </c>
      <c r="E38" s="4">
        <v>0.01</v>
      </c>
      <c r="F38" s="73">
        <v>0.112</v>
      </c>
      <c r="G38" s="4">
        <v>0.16250000000000001</v>
      </c>
      <c r="H38" s="1"/>
      <c r="I38" s="70">
        <v>48</v>
      </c>
      <c r="J38" s="72">
        <v>0.1047</v>
      </c>
      <c r="K38" s="4">
        <v>2E-3</v>
      </c>
      <c r="L38" s="4">
        <v>2.0799999999999999E-2</v>
      </c>
      <c r="M38" s="4">
        <v>0.01</v>
      </c>
      <c r="N38" s="73">
        <v>0.13750000000000001</v>
      </c>
      <c r="O38" s="4">
        <v>0.18</v>
      </c>
    </row>
    <row r="39" spans="1:15" ht="16.5" x14ac:dyDescent="0.3">
      <c r="A39" s="70">
        <v>49</v>
      </c>
      <c r="B39" s="72">
        <v>7.9200000000000007E-2</v>
      </c>
      <c r="C39" s="4">
        <v>2E-3</v>
      </c>
      <c r="D39" s="4">
        <v>2.0799999999999999E-2</v>
      </c>
      <c r="E39" s="4">
        <v>0.01</v>
      </c>
      <c r="F39" s="73">
        <v>0.112</v>
      </c>
      <c r="G39" s="4">
        <v>0.16250000000000001</v>
      </c>
      <c r="H39" s="1"/>
      <c r="I39" s="70">
        <v>49</v>
      </c>
      <c r="J39" s="72">
        <v>0.1047</v>
      </c>
      <c r="K39" s="4">
        <v>2E-3</v>
      </c>
      <c r="L39" s="4">
        <v>2.0799999999999999E-2</v>
      </c>
      <c r="M39" s="4">
        <v>0.01</v>
      </c>
      <c r="N39" s="73">
        <v>0.13750000000000001</v>
      </c>
      <c r="O39" s="4">
        <v>0.18</v>
      </c>
    </row>
    <row r="40" spans="1:15" ht="16.5" x14ac:dyDescent="0.3">
      <c r="A40" s="71">
        <v>50</v>
      </c>
      <c r="B40" s="74">
        <v>8.72E-2</v>
      </c>
      <c r="C40" s="5">
        <v>3.0000000000000001E-3</v>
      </c>
      <c r="D40" s="5">
        <v>2.0799999999999999E-2</v>
      </c>
      <c r="E40" s="5">
        <v>0.01</v>
      </c>
      <c r="F40" s="75">
        <v>0.121</v>
      </c>
      <c r="G40" s="5">
        <v>0.16250000000000001</v>
      </c>
      <c r="H40" s="1"/>
      <c r="I40" s="71">
        <v>50</v>
      </c>
      <c r="J40" s="74">
        <v>0.11269999999999999</v>
      </c>
      <c r="K40" s="5">
        <v>3.0000000000000001E-3</v>
      </c>
      <c r="L40" s="5">
        <v>2.0799999999999999E-2</v>
      </c>
      <c r="M40" s="5">
        <v>0.01</v>
      </c>
      <c r="N40" s="75">
        <v>0.14649999999999999</v>
      </c>
      <c r="O40" s="5">
        <v>0.18</v>
      </c>
    </row>
    <row r="41" spans="1:15" ht="16.5" x14ac:dyDescent="0.3">
      <c r="A41" s="70">
        <v>51</v>
      </c>
      <c r="B41" s="72">
        <v>8.72E-2</v>
      </c>
      <c r="C41" s="4">
        <v>3.0000000000000001E-3</v>
      </c>
      <c r="D41" s="4">
        <v>2.0799999999999999E-2</v>
      </c>
      <c r="E41" s="4">
        <v>0.01</v>
      </c>
      <c r="F41" s="73">
        <v>0.121</v>
      </c>
      <c r="G41" s="4">
        <v>0.16250000000000001</v>
      </c>
      <c r="H41" s="1"/>
      <c r="I41" s="70">
        <v>51</v>
      </c>
      <c r="J41" s="72">
        <v>0.11269999999999999</v>
      </c>
      <c r="K41" s="4">
        <v>3.0000000000000001E-3</v>
      </c>
      <c r="L41" s="4">
        <v>2.0799999999999999E-2</v>
      </c>
      <c r="M41" s="4">
        <v>0.01</v>
      </c>
      <c r="N41" s="73">
        <v>0.14649999999999999</v>
      </c>
      <c r="O41" s="4">
        <v>0.18</v>
      </c>
    </row>
    <row r="42" spans="1:15" ht="16.5" x14ac:dyDescent="0.3">
      <c r="A42" s="70">
        <v>52</v>
      </c>
      <c r="B42" s="72">
        <v>8.72E-2</v>
      </c>
      <c r="C42" s="4">
        <v>3.0000000000000001E-3</v>
      </c>
      <c r="D42" s="4">
        <v>2.0799999999999999E-2</v>
      </c>
      <c r="E42" s="4">
        <v>0.01</v>
      </c>
      <c r="F42" s="73">
        <v>0.121</v>
      </c>
      <c r="G42" s="4">
        <v>0.16250000000000001</v>
      </c>
      <c r="H42" s="1"/>
      <c r="I42" s="70">
        <v>52</v>
      </c>
      <c r="J42" s="72">
        <v>0.11269999999999999</v>
      </c>
      <c r="K42" s="4">
        <v>3.0000000000000001E-3</v>
      </c>
      <c r="L42" s="4">
        <v>2.0799999999999999E-2</v>
      </c>
      <c r="M42" s="4">
        <v>0.01</v>
      </c>
      <c r="N42" s="73">
        <v>0.14649999999999999</v>
      </c>
      <c r="O42" s="4">
        <v>0.18</v>
      </c>
    </row>
    <row r="43" spans="1:15" ht="16.5" x14ac:dyDescent="0.3">
      <c r="A43" s="70">
        <v>53</v>
      </c>
      <c r="B43" s="72">
        <v>8.72E-2</v>
      </c>
      <c r="C43" s="4">
        <v>3.0000000000000001E-3</v>
      </c>
      <c r="D43" s="4">
        <v>2.0799999999999999E-2</v>
      </c>
      <c r="E43" s="4">
        <v>0.01</v>
      </c>
      <c r="F43" s="73">
        <v>0.121</v>
      </c>
      <c r="G43" s="4">
        <v>0.16250000000000001</v>
      </c>
      <c r="H43" s="1"/>
      <c r="I43" s="70">
        <v>53</v>
      </c>
      <c r="J43" s="72">
        <v>0.11269999999999999</v>
      </c>
      <c r="K43" s="4">
        <v>3.0000000000000001E-3</v>
      </c>
      <c r="L43" s="4">
        <v>2.0799999999999999E-2</v>
      </c>
      <c r="M43" s="4">
        <v>0.01</v>
      </c>
      <c r="N43" s="73">
        <v>0.14649999999999999</v>
      </c>
      <c r="O43" s="4">
        <v>0.18</v>
      </c>
    </row>
    <row r="44" spans="1:15" ht="16.5" x14ac:dyDescent="0.3">
      <c r="A44" s="70">
        <v>54</v>
      </c>
      <c r="B44" s="72">
        <v>8.72E-2</v>
      </c>
      <c r="C44" s="4">
        <v>3.0000000000000001E-3</v>
      </c>
      <c r="D44" s="4">
        <v>2.0799999999999999E-2</v>
      </c>
      <c r="E44" s="4">
        <v>0.01</v>
      </c>
      <c r="F44" s="73">
        <v>0.121</v>
      </c>
      <c r="G44" s="4">
        <v>0.16250000000000001</v>
      </c>
      <c r="H44" s="1"/>
      <c r="I44" s="70">
        <v>54</v>
      </c>
      <c r="J44" s="72">
        <v>0.11269999999999999</v>
      </c>
      <c r="K44" s="4">
        <v>3.0000000000000001E-3</v>
      </c>
      <c r="L44" s="4">
        <v>2.0799999999999999E-2</v>
      </c>
      <c r="M44" s="4">
        <v>0.01</v>
      </c>
      <c r="N44" s="73">
        <v>0.14649999999999999</v>
      </c>
      <c r="O44" s="4">
        <v>0.18</v>
      </c>
    </row>
    <row r="45" spans="1:15" ht="16.5" x14ac:dyDescent="0.3">
      <c r="A45" s="70">
        <v>55</v>
      </c>
      <c r="B45" s="72">
        <v>8.72E-2</v>
      </c>
      <c r="C45" s="4">
        <v>3.0000000000000001E-3</v>
      </c>
      <c r="D45" s="4">
        <v>2.0799999999999999E-2</v>
      </c>
      <c r="E45" s="4">
        <v>0.01</v>
      </c>
      <c r="F45" s="73">
        <v>0.121</v>
      </c>
      <c r="G45" s="4">
        <v>0.16250000000000001</v>
      </c>
      <c r="H45" s="1"/>
      <c r="I45" s="70">
        <v>55</v>
      </c>
      <c r="J45" s="72">
        <v>0.11269999999999999</v>
      </c>
      <c r="K45" s="4">
        <v>3.0000000000000001E-3</v>
      </c>
      <c r="L45" s="4">
        <v>2.0799999999999999E-2</v>
      </c>
      <c r="M45" s="4">
        <v>0.01</v>
      </c>
      <c r="N45" s="73">
        <v>0.14649999999999999</v>
      </c>
      <c r="O45" s="4">
        <v>0.18</v>
      </c>
    </row>
    <row r="46" spans="1:15" ht="16.5" x14ac:dyDescent="0.3">
      <c r="A46" s="70">
        <v>56</v>
      </c>
      <c r="B46" s="72">
        <v>8.72E-2</v>
      </c>
      <c r="C46" s="4">
        <v>3.0000000000000001E-3</v>
      </c>
      <c r="D46" s="4">
        <v>2.0799999999999999E-2</v>
      </c>
      <c r="E46" s="4">
        <v>0.01</v>
      </c>
      <c r="F46" s="73">
        <v>0.121</v>
      </c>
      <c r="G46" s="4">
        <v>0.16250000000000001</v>
      </c>
      <c r="H46" s="1"/>
      <c r="I46" s="70">
        <v>56</v>
      </c>
      <c r="J46" s="72">
        <v>0.11269999999999999</v>
      </c>
      <c r="K46" s="4">
        <v>3.0000000000000001E-3</v>
      </c>
      <c r="L46" s="4">
        <v>2.0799999999999999E-2</v>
      </c>
      <c r="M46" s="4">
        <v>0.01</v>
      </c>
      <c r="N46" s="73">
        <v>0.14649999999999999</v>
      </c>
      <c r="O46" s="4">
        <v>0.18</v>
      </c>
    </row>
    <row r="47" spans="1:15" ht="16.5" x14ac:dyDescent="0.3">
      <c r="A47" s="70">
        <v>57</v>
      </c>
      <c r="B47" s="72">
        <v>8.72E-2</v>
      </c>
      <c r="C47" s="4">
        <v>3.0000000000000001E-3</v>
      </c>
      <c r="D47" s="4">
        <v>2.0799999999999999E-2</v>
      </c>
      <c r="E47" s="4">
        <v>0.01</v>
      </c>
      <c r="F47" s="73">
        <v>0.121</v>
      </c>
      <c r="G47" s="4">
        <v>0.16250000000000001</v>
      </c>
      <c r="H47" s="1"/>
      <c r="I47" s="70">
        <v>57</v>
      </c>
      <c r="J47" s="72">
        <v>0.11269999999999999</v>
      </c>
      <c r="K47" s="4">
        <v>3.0000000000000001E-3</v>
      </c>
      <c r="L47" s="4">
        <v>2.0799999999999999E-2</v>
      </c>
      <c r="M47" s="4">
        <v>0.01</v>
      </c>
      <c r="N47" s="73">
        <v>0.14649999999999999</v>
      </c>
      <c r="O47" s="4">
        <v>0.18</v>
      </c>
    </row>
    <row r="48" spans="1:15" ht="16.5" x14ac:dyDescent="0.3">
      <c r="A48" s="70">
        <v>58</v>
      </c>
      <c r="B48" s="72">
        <v>8.72E-2</v>
      </c>
      <c r="C48" s="4">
        <v>3.0000000000000001E-3</v>
      </c>
      <c r="D48" s="4">
        <v>2.0799999999999999E-2</v>
      </c>
      <c r="E48" s="4">
        <v>0.01</v>
      </c>
      <c r="F48" s="73">
        <v>0.121</v>
      </c>
      <c r="G48" s="4">
        <v>0.16250000000000001</v>
      </c>
      <c r="H48" s="1"/>
      <c r="I48" s="70">
        <v>58</v>
      </c>
      <c r="J48" s="72">
        <v>0.11269999999999999</v>
      </c>
      <c r="K48" s="4">
        <v>3.0000000000000001E-3</v>
      </c>
      <c r="L48" s="4">
        <v>2.0799999999999999E-2</v>
      </c>
      <c r="M48" s="4">
        <v>0.01</v>
      </c>
      <c r="N48" s="73">
        <v>0.14649999999999999</v>
      </c>
      <c r="O48" s="4">
        <v>0.18</v>
      </c>
    </row>
    <row r="49" spans="1:15" ht="16.5" x14ac:dyDescent="0.3">
      <c r="A49" s="70">
        <v>59</v>
      </c>
      <c r="B49" s="72">
        <v>8.72E-2</v>
      </c>
      <c r="C49" s="4">
        <v>3.0000000000000001E-3</v>
      </c>
      <c r="D49" s="4">
        <v>2.0799999999999999E-2</v>
      </c>
      <c r="E49" s="4">
        <v>0.01</v>
      </c>
      <c r="F49" s="73">
        <v>0.121</v>
      </c>
      <c r="G49" s="4">
        <v>0.16250000000000001</v>
      </c>
      <c r="H49" s="1"/>
      <c r="I49" s="70">
        <v>59</v>
      </c>
      <c r="J49" s="72">
        <v>0.11269999999999999</v>
      </c>
      <c r="K49" s="4">
        <v>3.0000000000000001E-3</v>
      </c>
      <c r="L49" s="4">
        <v>2.0799999999999999E-2</v>
      </c>
      <c r="M49" s="4">
        <v>0.01</v>
      </c>
      <c r="N49" s="73">
        <v>0.14649999999999999</v>
      </c>
      <c r="O49" s="4">
        <v>0.18</v>
      </c>
    </row>
    <row r="50" spans="1:15" ht="16.5" x14ac:dyDescent="0.3">
      <c r="A50" s="71">
        <v>60</v>
      </c>
      <c r="B50" s="74">
        <v>8.9200000000000002E-2</v>
      </c>
      <c r="C50" s="5">
        <v>3.5000000000000001E-3</v>
      </c>
      <c r="D50" s="5">
        <v>2.0799999999999999E-2</v>
      </c>
      <c r="E50" s="5">
        <v>0.01</v>
      </c>
      <c r="F50" s="75">
        <v>0.1235</v>
      </c>
      <c r="G50" s="5">
        <v>0.16250000000000001</v>
      </c>
      <c r="H50" s="1"/>
      <c r="I50" s="71">
        <v>60</v>
      </c>
      <c r="J50" s="74">
        <v>0.1147</v>
      </c>
      <c r="K50" s="5">
        <v>3.5000000000000001E-3</v>
      </c>
      <c r="L50" s="5">
        <v>2.0799999999999999E-2</v>
      </c>
      <c r="M50" s="5">
        <v>0.01</v>
      </c>
      <c r="N50" s="75">
        <v>0.14899999999999999</v>
      </c>
      <c r="O50" s="5">
        <v>0.18</v>
      </c>
    </row>
    <row r="51" spans="1:15" ht="16.5" x14ac:dyDescent="0.3">
      <c r="A51" s="70">
        <v>61</v>
      </c>
      <c r="B51" s="72">
        <v>8.9200000000000002E-2</v>
      </c>
      <c r="C51" s="4">
        <v>3.5000000000000001E-3</v>
      </c>
      <c r="D51" s="4">
        <v>2.0799999999999999E-2</v>
      </c>
      <c r="E51" s="4">
        <v>0.01</v>
      </c>
      <c r="F51" s="73">
        <v>0.1235</v>
      </c>
      <c r="G51" s="4">
        <v>0.16250000000000001</v>
      </c>
      <c r="H51" s="1"/>
      <c r="I51" s="70">
        <v>61</v>
      </c>
      <c r="J51" s="72">
        <v>0.1147</v>
      </c>
      <c r="K51" s="4">
        <v>3.5000000000000001E-3</v>
      </c>
      <c r="L51" s="4">
        <v>2.0799999999999999E-2</v>
      </c>
      <c r="M51" s="4">
        <v>0.01</v>
      </c>
      <c r="N51" s="73">
        <v>0.14899999999999999</v>
      </c>
      <c r="O51" s="4">
        <v>0.18</v>
      </c>
    </row>
    <row r="52" spans="1:15" ht="16.5" x14ac:dyDescent="0.3">
      <c r="A52" s="70">
        <v>62</v>
      </c>
      <c r="B52" s="72">
        <v>8.9200000000000002E-2</v>
      </c>
      <c r="C52" s="4">
        <v>3.5000000000000001E-3</v>
      </c>
      <c r="D52" s="4">
        <v>2.0799999999999999E-2</v>
      </c>
      <c r="E52" s="4">
        <v>0.01</v>
      </c>
      <c r="F52" s="73">
        <v>0.1235</v>
      </c>
      <c r="G52" s="4">
        <v>0.16250000000000001</v>
      </c>
      <c r="H52" s="1"/>
      <c r="I52" s="70">
        <v>62</v>
      </c>
      <c r="J52" s="72">
        <v>0.1147</v>
      </c>
      <c r="K52" s="4">
        <v>3.5000000000000001E-3</v>
      </c>
      <c r="L52" s="4">
        <v>2.0799999999999999E-2</v>
      </c>
      <c r="M52" s="4">
        <v>0.01</v>
      </c>
      <c r="N52" s="73">
        <v>0.14899999999999999</v>
      </c>
      <c r="O52" s="4">
        <v>0.18</v>
      </c>
    </row>
    <row r="53" spans="1:15" ht="16.5" x14ac:dyDescent="0.3">
      <c r="A53" s="70">
        <v>63</v>
      </c>
      <c r="B53" s="72">
        <v>8.9200000000000002E-2</v>
      </c>
      <c r="C53" s="4">
        <v>3.5000000000000001E-3</v>
      </c>
      <c r="D53" s="4">
        <v>2.0799999999999999E-2</v>
      </c>
      <c r="E53" s="4">
        <v>0.01</v>
      </c>
      <c r="F53" s="73">
        <v>0.1235</v>
      </c>
      <c r="G53" s="4">
        <v>0.16250000000000001</v>
      </c>
      <c r="H53" s="1"/>
      <c r="I53" s="70">
        <v>63</v>
      </c>
      <c r="J53" s="72">
        <v>0.1147</v>
      </c>
      <c r="K53" s="4">
        <v>3.5000000000000001E-3</v>
      </c>
      <c r="L53" s="4">
        <v>2.0799999999999999E-2</v>
      </c>
      <c r="M53" s="4">
        <v>0.01</v>
      </c>
      <c r="N53" s="73">
        <v>0.14899999999999999</v>
      </c>
      <c r="O53" s="4">
        <v>0.18</v>
      </c>
    </row>
    <row r="54" spans="1:15" ht="16.5" x14ac:dyDescent="0.3">
      <c r="A54" s="70">
        <v>64</v>
      </c>
      <c r="B54" s="72">
        <v>8.9200000000000002E-2</v>
      </c>
      <c r="C54" s="4">
        <v>3.5000000000000001E-3</v>
      </c>
      <c r="D54" s="4">
        <v>2.0799999999999999E-2</v>
      </c>
      <c r="E54" s="4">
        <v>0.01</v>
      </c>
      <c r="F54" s="73">
        <v>0.1235</v>
      </c>
      <c r="G54" s="4">
        <v>0.16250000000000001</v>
      </c>
      <c r="H54" s="1"/>
      <c r="I54" s="70">
        <v>64</v>
      </c>
      <c r="J54" s="72">
        <v>0.1147</v>
      </c>
      <c r="K54" s="4">
        <v>3.5000000000000001E-3</v>
      </c>
      <c r="L54" s="4">
        <v>2.0799999999999999E-2</v>
      </c>
      <c r="M54" s="4">
        <v>0.01</v>
      </c>
      <c r="N54" s="73">
        <v>0.14899999999999999</v>
      </c>
      <c r="O54" s="4">
        <v>0.18</v>
      </c>
    </row>
    <row r="55" spans="1:15" ht="16.5" x14ac:dyDescent="0.3">
      <c r="A55" s="70">
        <v>65</v>
      </c>
      <c r="B55" s="72">
        <v>8.9200000000000002E-2</v>
      </c>
      <c r="C55" s="4">
        <v>3.5000000000000001E-3</v>
      </c>
      <c r="D55" s="4">
        <v>2.0799999999999999E-2</v>
      </c>
      <c r="E55" s="4">
        <v>0.01</v>
      </c>
      <c r="F55" s="73">
        <v>0.1235</v>
      </c>
      <c r="G55" s="4">
        <v>0.16250000000000001</v>
      </c>
      <c r="H55" s="1"/>
      <c r="I55" s="70">
        <v>65</v>
      </c>
      <c r="J55" s="72">
        <v>0.1147</v>
      </c>
      <c r="K55" s="4">
        <v>3.5000000000000001E-3</v>
      </c>
      <c r="L55" s="4">
        <v>2.0799999999999999E-2</v>
      </c>
      <c r="M55" s="4">
        <v>0.01</v>
      </c>
      <c r="N55" s="73">
        <v>0.14899999999999999</v>
      </c>
      <c r="O55" s="4">
        <v>0.18</v>
      </c>
    </row>
    <row r="56" spans="1:15" ht="16.5" x14ac:dyDescent="0.3">
      <c r="A56" s="70">
        <v>66</v>
      </c>
      <c r="B56" s="72">
        <v>8.9200000000000002E-2</v>
      </c>
      <c r="C56" s="4">
        <v>3.5000000000000001E-3</v>
      </c>
      <c r="D56" s="4">
        <v>2.0799999999999999E-2</v>
      </c>
      <c r="E56" s="4">
        <v>0.01</v>
      </c>
      <c r="F56" s="73">
        <v>0.1235</v>
      </c>
      <c r="G56" s="4">
        <v>0.16250000000000001</v>
      </c>
      <c r="H56" s="1"/>
      <c r="I56" s="70">
        <v>66</v>
      </c>
      <c r="J56" s="72">
        <v>0.1147</v>
      </c>
      <c r="K56" s="4">
        <v>3.5000000000000001E-3</v>
      </c>
      <c r="L56" s="4">
        <v>2.0799999999999999E-2</v>
      </c>
      <c r="M56" s="4">
        <v>0.01</v>
      </c>
      <c r="N56" s="73">
        <v>0.14899999999999999</v>
      </c>
      <c r="O56" s="4">
        <v>0.18</v>
      </c>
    </row>
    <row r="57" spans="1:15" ht="16.5" x14ac:dyDescent="0.3">
      <c r="A57" s="70">
        <v>67</v>
      </c>
      <c r="B57" s="72">
        <v>8.9200000000000002E-2</v>
      </c>
      <c r="C57" s="4">
        <v>3.5000000000000001E-3</v>
      </c>
      <c r="D57" s="4">
        <v>2.0799999999999999E-2</v>
      </c>
      <c r="E57" s="4">
        <v>0.01</v>
      </c>
      <c r="F57" s="73">
        <v>0.1235</v>
      </c>
      <c r="G57" s="4">
        <v>0.16250000000000001</v>
      </c>
      <c r="H57" s="1"/>
      <c r="I57" s="70">
        <v>67</v>
      </c>
      <c r="J57" s="72">
        <v>0.1147</v>
      </c>
      <c r="K57" s="4">
        <v>3.5000000000000001E-3</v>
      </c>
      <c r="L57" s="4">
        <v>2.0799999999999999E-2</v>
      </c>
      <c r="M57" s="4">
        <v>0.01</v>
      </c>
      <c r="N57" s="73">
        <v>0.14899999999999999</v>
      </c>
      <c r="O57" s="4">
        <v>0.18</v>
      </c>
    </row>
    <row r="58" spans="1:15" ht="16.5" x14ac:dyDescent="0.3">
      <c r="A58" s="70">
        <v>68</v>
      </c>
      <c r="B58" s="72">
        <v>8.9200000000000002E-2</v>
      </c>
      <c r="C58" s="4">
        <v>3.5000000000000001E-3</v>
      </c>
      <c r="D58" s="4">
        <v>2.0799999999999999E-2</v>
      </c>
      <c r="E58" s="4">
        <v>0.01</v>
      </c>
      <c r="F58" s="73">
        <v>0.1235</v>
      </c>
      <c r="G58" s="4">
        <v>0.16250000000000001</v>
      </c>
      <c r="H58" s="1"/>
      <c r="I58" s="70">
        <v>68</v>
      </c>
      <c r="J58" s="72">
        <v>0.1147</v>
      </c>
      <c r="K58" s="4">
        <v>3.5000000000000001E-3</v>
      </c>
      <c r="L58" s="4">
        <v>2.0799999999999999E-2</v>
      </c>
      <c r="M58" s="4">
        <v>0.01</v>
      </c>
      <c r="N58" s="73">
        <v>0.14899999999999999</v>
      </c>
      <c r="O58" s="4">
        <v>0.18</v>
      </c>
    </row>
    <row r="59" spans="1:15" ht="16.5" x14ac:dyDescent="0.3">
      <c r="A59" s="70">
        <v>69</v>
      </c>
      <c r="B59" s="72">
        <v>8.9200000000000002E-2</v>
      </c>
      <c r="C59" s="4">
        <v>3.5000000000000001E-3</v>
      </c>
      <c r="D59" s="4">
        <v>2.0799999999999999E-2</v>
      </c>
      <c r="E59" s="4">
        <v>0.01</v>
      </c>
      <c r="F59" s="73">
        <v>0.1235</v>
      </c>
      <c r="G59" s="4">
        <v>0.16250000000000001</v>
      </c>
      <c r="H59" s="1"/>
      <c r="I59" s="70">
        <v>69</v>
      </c>
      <c r="J59" s="72">
        <v>0.1147</v>
      </c>
      <c r="K59" s="4">
        <v>3.5000000000000001E-3</v>
      </c>
      <c r="L59" s="4">
        <v>2.0799999999999999E-2</v>
      </c>
      <c r="M59" s="4">
        <v>0.01</v>
      </c>
      <c r="N59" s="73">
        <v>0.14899999999999999</v>
      </c>
      <c r="O59" s="4">
        <v>0.18</v>
      </c>
    </row>
    <row r="60" spans="1:15" ht="16.5" x14ac:dyDescent="0.3">
      <c r="A60" s="70">
        <v>70</v>
      </c>
      <c r="B60" s="72">
        <v>8.9200000000000002E-2</v>
      </c>
      <c r="C60" s="4">
        <v>3.5000000000000001E-3</v>
      </c>
      <c r="D60" s="4">
        <v>2.0799999999999999E-2</v>
      </c>
      <c r="E60" s="4">
        <v>0.01</v>
      </c>
      <c r="F60" s="73">
        <v>0.1235</v>
      </c>
      <c r="G60" s="4">
        <v>0.16250000000000001</v>
      </c>
      <c r="H60" s="7"/>
      <c r="I60" s="70">
        <v>70</v>
      </c>
      <c r="J60" s="72">
        <v>0.1147</v>
      </c>
      <c r="K60" s="4">
        <v>3.5000000000000001E-3</v>
      </c>
      <c r="L60" s="4">
        <v>2.0799999999999999E-2</v>
      </c>
      <c r="M60" s="4">
        <v>0.01</v>
      </c>
      <c r="N60" s="73">
        <v>0.14899999999999999</v>
      </c>
      <c r="O60" s="4">
        <v>0.18</v>
      </c>
    </row>
    <row r="61" spans="1:15" x14ac:dyDescent="0.2">
      <c r="H61" s="18"/>
    </row>
  </sheetData>
  <sheetProtection algorithmName="SHA-512" hashValue="HcBq+QbQGRaFIuJfwVlnObkqfjtWMJdY+M3MBLyK2G4FmdBGQdwpt5skX8cHDtyOiFfHH9ImuomxxC2LwJiaiA==" saltValue="umXsofXhuc7kaofQBIAJhA==" spinCount="100000" sheet="1" objects="1" scenarios="1"/>
  <mergeCells count="4">
    <mergeCell ref="B3:F3"/>
    <mergeCell ref="J3:N3"/>
    <mergeCell ref="A2:G2"/>
    <mergeCell ref="I2:O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workbookViewId="0"/>
  </sheetViews>
  <sheetFormatPr baseColWidth="10" defaultRowHeight="12" x14ac:dyDescent="0.2"/>
  <cols>
    <col min="1" max="1" width="5.42578125" customWidth="1"/>
    <col min="2" max="2" width="9.7109375" hidden="1" customWidth="1"/>
    <col min="3" max="5" width="13.140625" hidden="1" customWidth="1"/>
    <col min="6" max="7" width="15.5703125" customWidth="1"/>
    <col min="8" max="8" width="8" customWidth="1"/>
    <col min="9" max="9" width="5.85546875" customWidth="1"/>
    <col min="10" max="10" width="10.28515625" hidden="1" customWidth="1"/>
    <col min="11" max="11" width="12" hidden="1" customWidth="1"/>
    <col min="12" max="12" width="11.7109375" hidden="1" customWidth="1"/>
    <col min="13" max="13" width="10.28515625" hidden="1" customWidth="1"/>
    <col min="14" max="15" width="15.42578125" customWidth="1"/>
    <col min="16" max="18" width="11.42578125" customWidth="1"/>
  </cols>
  <sheetData>
    <row r="1" spans="1:16" ht="21.75" customHeight="1" x14ac:dyDescent="0.3">
      <c r="A1" s="81" t="s">
        <v>26</v>
      </c>
      <c r="B1" s="69"/>
      <c r="C1" s="69"/>
      <c r="D1" s="69"/>
      <c r="E1" s="69"/>
      <c r="F1" s="69"/>
      <c r="G1" s="69"/>
      <c r="H1" s="1"/>
      <c r="I1" s="3"/>
      <c r="J1" s="2"/>
      <c r="K1" s="2"/>
      <c r="L1" s="2"/>
      <c r="M1" s="2"/>
      <c r="N1" s="2"/>
      <c r="O1" s="2"/>
      <c r="P1" s="1"/>
    </row>
    <row r="2" spans="1:16" ht="21.75" customHeight="1" x14ac:dyDescent="0.3">
      <c r="A2" s="92" t="s">
        <v>0</v>
      </c>
      <c r="B2" s="92"/>
      <c r="C2" s="92"/>
      <c r="D2" s="92"/>
      <c r="E2" s="92"/>
      <c r="F2" s="92"/>
      <c r="G2" s="92"/>
      <c r="H2" s="1"/>
      <c r="I2" s="92" t="s">
        <v>12</v>
      </c>
      <c r="J2" s="92"/>
      <c r="K2" s="92"/>
      <c r="L2" s="92"/>
      <c r="M2" s="92"/>
      <c r="N2" s="92"/>
      <c r="O2" s="92"/>
      <c r="P2" s="1"/>
    </row>
    <row r="3" spans="1:16" s="14" customFormat="1" ht="24.75" customHeight="1" x14ac:dyDescent="0.2">
      <c r="A3" s="82"/>
      <c r="B3" s="91" t="s">
        <v>20</v>
      </c>
      <c r="C3" s="91"/>
      <c r="D3" s="91"/>
      <c r="E3" s="91"/>
      <c r="F3" s="91"/>
      <c r="G3" s="83" t="s">
        <v>21</v>
      </c>
      <c r="H3" s="2"/>
      <c r="I3" s="82"/>
      <c r="J3" s="91" t="s">
        <v>20</v>
      </c>
      <c r="K3" s="91"/>
      <c r="L3" s="91"/>
      <c r="M3" s="91"/>
      <c r="N3" s="91"/>
      <c r="O3" s="83" t="s">
        <v>21</v>
      </c>
      <c r="P3" s="2"/>
    </row>
    <row r="4" spans="1:16" ht="45" x14ac:dyDescent="0.3">
      <c r="A4" s="77" t="s">
        <v>13</v>
      </c>
      <c r="B4" s="78" t="s">
        <v>14</v>
      </c>
      <c r="C4" s="79" t="s">
        <v>15</v>
      </c>
      <c r="D4" s="79" t="s">
        <v>17</v>
      </c>
      <c r="E4" s="79" t="s">
        <v>16</v>
      </c>
      <c r="F4" s="80" t="s">
        <v>22</v>
      </c>
      <c r="G4" s="79" t="s">
        <v>23</v>
      </c>
      <c r="H4" s="1"/>
      <c r="I4" s="77" t="s">
        <v>13</v>
      </c>
      <c r="J4" s="78" t="s">
        <v>14</v>
      </c>
      <c r="K4" s="79" t="s">
        <v>15</v>
      </c>
      <c r="L4" s="79" t="s">
        <v>17</v>
      </c>
      <c r="M4" s="79" t="s">
        <v>16</v>
      </c>
      <c r="N4" s="80" t="s">
        <v>22</v>
      </c>
      <c r="O4" s="79" t="s">
        <v>23</v>
      </c>
      <c r="P4" s="1"/>
    </row>
    <row r="5" spans="1:16" ht="16.5" x14ac:dyDescent="0.3">
      <c r="A5" s="70">
        <v>15</v>
      </c>
      <c r="B5" s="72">
        <v>0</v>
      </c>
      <c r="C5" s="4">
        <v>0</v>
      </c>
      <c r="D5" s="4">
        <v>0</v>
      </c>
      <c r="E5" s="4">
        <v>0</v>
      </c>
      <c r="F5" s="73">
        <f>B5+C5+D5+E5</f>
        <v>0</v>
      </c>
      <c r="G5" s="4">
        <v>0</v>
      </c>
      <c r="H5" s="1"/>
      <c r="I5" s="70">
        <v>15</v>
      </c>
      <c r="J5" s="72">
        <v>0</v>
      </c>
      <c r="K5" s="4">
        <v>0</v>
      </c>
      <c r="L5" s="4">
        <v>0</v>
      </c>
      <c r="M5" s="4">
        <v>0</v>
      </c>
      <c r="N5" s="73">
        <f>J5+K5+L5+M5</f>
        <v>0</v>
      </c>
      <c r="O5" s="4">
        <v>0</v>
      </c>
      <c r="P5" s="1"/>
    </row>
    <row r="6" spans="1:16" ht="16.5" x14ac:dyDescent="0.3">
      <c r="A6" s="70">
        <v>16</v>
      </c>
      <c r="B6" s="72">
        <v>0</v>
      </c>
      <c r="C6" s="4">
        <v>0</v>
      </c>
      <c r="D6" s="4">
        <v>0</v>
      </c>
      <c r="E6" s="4">
        <v>0</v>
      </c>
      <c r="F6" s="73">
        <f t="shared" ref="F6:F60" si="0">B6+C6+D6+E6</f>
        <v>0</v>
      </c>
      <c r="G6" s="4">
        <v>0</v>
      </c>
      <c r="H6" s="1"/>
      <c r="I6" s="70">
        <v>16</v>
      </c>
      <c r="J6" s="72">
        <v>0</v>
      </c>
      <c r="K6" s="4">
        <v>0</v>
      </c>
      <c r="L6" s="4">
        <v>0</v>
      </c>
      <c r="M6" s="4">
        <v>0</v>
      </c>
      <c r="N6" s="73">
        <f t="shared" ref="N6:N60" si="1">J6+K6+L6+M6</f>
        <v>0</v>
      </c>
      <c r="O6" s="4">
        <v>0</v>
      </c>
      <c r="P6" s="1"/>
    </row>
    <row r="7" spans="1:16" s="14" customFormat="1" ht="16.5" x14ac:dyDescent="0.3">
      <c r="A7" s="70">
        <v>17</v>
      </c>
      <c r="B7" s="72">
        <v>0</v>
      </c>
      <c r="C7" s="4">
        <v>0</v>
      </c>
      <c r="D7" s="4">
        <v>0</v>
      </c>
      <c r="E7" s="4">
        <v>0</v>
      </c>
      <c r="F7" s="73">
        <f t="shared" si="0"/>
        <v>0</v>
      </c>
      <c r="G7" s="4">
        <v>0</v>
      </c>
      <c r="H7" s="22"/>
      <c r="I7" s="70">
        <v>17</v>
      </c>
      <c r="J7" s="72">
        <v>0</v>
      </c>
      <c r="K7" s="4">
        <v>0</v>
      </c>
      <c r="L7" s="4">
        <v>0</v>
      </c>
      <c r="M7" s="4">
        <v>0</v>
      </c>
      <c r="N7" s="73">
        <f t="shared" si="1"/>
        <v>0</v>
      </c>
      <c r="O7" s="4">
        <v>0</v>
      </c>
      <c r="P7" s="22"/>
    </row>
    <row r="8" spans="1:16" s="21" customFormat="1" ht="15" x14ac:dyDescent="0.25">
      <c r="A8" s="71">
        <v>18</v>
      </c>
      <c r="B8" s="74">
        <v>0</v>
      </c>
      <c r="C8" s="5">
        <v>0</v>
      </c>
      <c r="D8" s="5">
        <v>0</v>
      </c>
      <c r="E8" s="5">
        <v>7.6E-3</v>
      </c>
      <c r="F8" s="75">
        <f t="shared" si="0"/>
        <v>7.6E-3</v>
      </c>
      <c r="G8" s="5">
        <v>1.14E-2</v>
      </c>
      <c r="H8" s="20"/>
      <c r="I8" s="71">
        <v>18</v>
      </c>
      <c r="J8" s="74">
        <v>0</v>
      </c>
      <c r="K8" s="5">
        <v>0</v>
      </c>
      <c r="L8" s="5">
        <v>0</v>
      </c>
      <c r="M8" s="5">
        <v>7.6E-3</v>
      </c>
      <c r="N8" s="75">
        <f t="shared" si="1"/>
        <v>7.6E-3</v>
      </c>
      <c r="O8" s="5">
        <v>1.14E-2</v>
      </c>
      <c r="P8" s="20"/>
    </row>
    <row r="9" spans="1:16" ht="16.5" x14ac:dyDescent="0.3">
      <c r="A9" s="70">
        <v>19</v>
      </c>
      <c r="B9" s="72">
        <v>0</v>
      </c>
      <c r="C9" s="4">
        <v>0</v>
      </c>
      <c r="D9" s="4">
        <v>0</v>
      </c>
      <c r="E9" s="4">
        <v>7.6E-3</v>
      </c>
      <c r="F9" s="73">
        <f t="shared" si="0"/>
        <v>7.6E-3</v>
      </c>
      <c r="G9" s="4">
        <v>1.14E-2</v>
      </c>
      <c r="H9" s="1"/>
      <c r="I9" s="70">
        <v>19</v>
      </c>
      <c r="J9" s="72">
        <v>0</v>
      </c>
      <c r="K9" s="4">
        <v>0</v>
      </c>
      <c r="L9" s="4">
        <v>0</v>
      </c>
      <c r="M9" s="4">
        <v>7.6E-3</v>
      </c>
      <c r="N9" s="73">
        <f t="shared" si="1"/>
        <v>7.6E-3</v>
      </c>
      <c r="O9" s="4">
        <v>1.14E-2</v>
      </c>
    </row>
    <row r="10" spans="1:16" ht="16.5" x14ac:dyDescent="0.3">
      <c r="A10" s="71">
        <v>20</v>
      </c>
      <c r="B10" s="74">
        <v>6.4199999999999993E-2</v>
      </c>
      <c r="C10" s="5">
        <v>1.5E-3</v>
      </c>
      <c r="D10" s="5">
        <v>1.52E-2</v>
      </c>
      <c r="E10" s="5">
        <v>7.6E-3</v>
      </c>
      <c r="F10" s="75">
        <f t="shared" si="0"/>
        <v>8.8499999999999995E-2</v>
      </c>
      <c r="G10" s="5">
        <v>0.14449999999999999</v>
      </c>
      <c r="H10" s="1"/>
      <c r="I10" s="71">
        <v>20</v>
      </c>
      <c r="J10" s="74">
        <v>8.9700000000000002E-2</v>
      </c>
      <c r="K10" s="5">
        <v>1.5E-3</v>
      </c>
      <c r="L10" s="5">
        <v>1.52E-2</v>
      </c>
      <c r="M10" s="5">
        <v>7.6E-3</v>
      </c>
      <c r="N10" s="75">
        <f t="shared" si="1"/>
        <v>0.114</v>
      </c>
      <c r="O10" s="5">
        <v>0.16200000000000001</v>
      </c>
    </row>
    <row r="11" spans="1:16" ht="16.5" x14ac:dyDescent="0.3">
      <c r="A11" s="70">
        <v>21</v>
      </c>
      <c r="B11" s="72">
        <v>6.4199999999999993E-2</v>
      </c>
      <c r="C11" s="4">
        <v>1.5E-3</v>
      </c>
      <c r="D11" s="4">
        <v>1.52E-2</v>
      </c>
      <c r="E11" s="4">
        <v>7.6E-3</v>
      </c>
      <c r="F11" s="73">
        <f t="shared" si="0"/>
        <v>8.8499999999999995E-2</v>
      </c>
      <c r="G11" s="4">
        <v>0.14449999999999999</v>
      </c>
      <c r="H11" s="1"/>
      <c r="I11" s="70">
        <v>21</v>
      </c>
      <c r="J11" s="72">
        <v>8.9700000000000002E-2</v>
      </c>
      <c r="K11" s="4">
        <v>1.5E-3</v>
      </c>
      <c r="L11" s="4">
        <v>1.52E-2</v>
      </c>
      <c r="M11" s="4">
        <v>7.6E-3</v>
      </c>
      <c r="N11" s="73">
        <f t="shared" si="1"/>
        <v>0.114</v>
      </c>
      <c r="O11" s="4">
        <v>0.16200000000000001</v>
      </c>
    </row>
    <row r="12" spans="1:16" ht="16.5" x14ac:dyDescent="0.3">
      <c r="A12" s="70">
        <v>22</v>
      </c>
      <c r="B12" s="72">
        <v>6.4199999999999993E-2</v>
      </c>
      <c r="C12" s="4">
        <v>1.5E-3</v>
      </c>
      <c r="D12" s="4">
        <v>1.52E-2</v>
      </c>
      <c r="E12" s="4">
        <v>7.6E-3</v>
      </c>
      <c r="F12" s="73">
        <f t="shared" si="0"/>
        <v>8.8499999999999995E-2</v>
      </c>
      <c r="G12" s="4">
        <v>0.14449999999999999</v>
      </c>
      <c r="H12" s="1"/>
      <c r="I12" s="70">
        <v>22</v>
      </c>
      <c r="J12" s="72">
        <v>8.9700000000000002E-2</v>
      </c>
      <c r="K12" s="4">
        <v>1.5E-3</v>
      </c>
      <c r="L12" s="4">
        <v>1.52E-2</v>
      </c>
      <c r="M12" s="4">
        <v>7.6E-3</v>
      </c>
      <c r="N12" s="73">
        <f t="shared" si="1"/>
        <v>0.114</v>
      </c>
      <c r="O12" s="4">
        <v>0.16200000000000001</v>
      </c>
    </row>
    <row r="13" spans="1:16" ht="16.5" x14ac:dyDescent="0.3">
      <c r="A13" s="70">
        <v>23</v>
      </c>
      <c r="B13" s="72">
        <v>6.4199999999999993E-2</v>
      </c>
      <c r="C13" s="4">
        <v>1.5E-3</v>
      </c>
      <c r="D13" s="4">
        <v>1.52E-2</v>
      </c>
      <c r="E13" s="4">
        <v>7.6E-3</v>
      </c>
      <c r="F13" s="73">
        <f t="shared" si="0"/>
        <v>8.8499999999999995E-2</v>
      </c>
      <c r="G13" s="4">
        <v>0.14449999999999999</v>
      </c>
      <c r="H13" s="1"/>
      <c r="I13" s="70">
        <v>23</v>
      </c>
      <c r="J13" s="72">
        <v>8.9700000000000002E-2</v>
      </c>
      <c r="K13" s="4">
        <v>1.5E-3</v>
      </c>
      <c r="L13" s="4">
        <v>1.52E-2</v>
      </c>
      <c r="M13" s="4">
        <v>7.6E-3</v>
      </c>
      <c r="N13" s="73">
        <f t="shared" si="1"/>
        <v>0.114</v>
      </c>
      <c r="O13" s="4">
        <v>0.16200000000000001</v>
      </c>
    </row>
    <row r="14" spans="1:16" ht="16.5" x14ac:dyDescent="0.3">
      <c r="A14" s="70">
        <v>24</v>
      </c>
      <c r="B14" s="72">
        <v>6.4199999999999993E-2</v>
      </c>
      <c r="C14" s="4">
        <v>1.5E-3</v>
      </c>
      <c r="D14" s="4">
        <v>1.52E-2</v>
      </c>
      <c r="E14" s="4">
        <v>7.6E-3</v>
      </c>
      <c r="F14" s="73">
        <f t="shared" si="0"/>
        <v>8.8499999999999995E-2</v>
      </c>
      <c r="G14" s="4">
        <v>0.14449999999999999</v>
      </c>
      <c r="H14" s="1"/>
      <c r="I14" s="70">
        <v>24</v>
      </c>
      <c r="J14" s="72">
        <v>8.9700000000000002E-2</v>
      </c>
      <c r="K14" s="4">
        <v>1.5E-3</v>
      </c>
      <c r="L14" s="4">
        <v>1.52E-2</v>
      </c>
      <c r="M14" s="4">
        <v>7.6E-3</v>
      </c>
      <c r="N14" s="73">
        <f t="shared" si="1"/>
        <v>0.114</v>
      </c>
      <c r="O14" s="4">
        <v>0.16200000000000001</v>
      </c>
    </row>
    <row r="15" spans="1:16" ht="16.5" x14ac:dyDescent="0.3">
      <c r="A15" s="70">
        <v>25</v>
      </c>
      <c r="B15" s="72">
        <v>6.4199999999999993E-2</v>
      </c>
      <c r="C15" s="4">
        <v>1.5E-3</v>
      </c>
      <c r="D15" s="4">
        <v>1.52E-2</v>
      </c>
      <c r="E15" s="4">
        <v>7.6E-3</v>
      </c>
      <c r="F15" s="73">
        <f t="shared" si="0"/>
        <v>8.8499999999999995E-2</v>
      </c>
      <c r="G15" s="4">
        <v>0.14449999999999999</v>
      </c>
      <c r="H15" s="1"/>
      <c r="I15" s="70">
        <v>25</v>
      </c>
      <c r="J15" s="72">
        <v>8.9700000000000002E-2</v>
      </c>
      <c r="K15" s="4">
        <v>1.5E-3</v>
      </c>
      <c r="L15" s="4">
        <v>1.52E-2</v>
      </c>
      <c r="M15" s="4">
        <v>7.6E-3</v>
      </c>
      <c r="N15" s="73">
        <f t="shared" si="1"/>
        <v>0.114</v>
      </c>
      <c r="O15" s="4">
        <v>0.16200000000000001</v>
      </c>
    </row>
    <row r="16" spans="1:16" ht="16.5" x14ac:dyDescent="0.3">
      <c r="A16" s="70">
        <v>26</v>
      </c>
      <c r="B16" s="72">
        <v>6.4199999999999993E-2</v>
      </c>
      <c r="C16" s="4">
        <v>1.5E-3</v>
      </c>
      <c r="D16" s="4">
        <v>1.52E-2</v>
      </c>
      <c r="E16" s="4">
        <v>7.6E-3</v>
      </c>
      <c r="F16" s="73">
        <f t="shared" si="0"/>
        <v>8.8499999999999995E-2</v>
      </c>
      <c r="G16" s="4">
        <v>0.14449999999999999</v>
      </c>
      <c r="H16" s="1"/>
      <c r="I16" s="70">
        <v>26</v>
      </c>
      <c r="J16" s="72">
        <v>8.9700000000000002E-2</v>
      </c>
      <c r="K16" s="4">
        <v>1.5E-3</v>
      </c>
      <c r="L16" s="4">
        <v>1.52E-2</v>
      </c>
      <c r="M16" s="4">
        <v>7.6E-3</v>
      </c>
      <c r="N16" s="73">
        <f t="shared" si="1"/>
        <v>0.114</v>
      </c>
      <c r="O16" s="4">
        <v>0.16200000000000001</v>
      </c>
      <c r="P16" s="1"/>
    </row>
    <row r="17" spans="1:16" ht="16.5" x14ac:dyDescent="0.3">
      <c r="A17" s="70">
        <v>27</v>
      </c>
      <c r="B17" s="72">
        <v>6.4199999999999993E-2</v>
      </c>
      <c r="C17" s="4">
        <v>1.5E-3</v>
      </c>
      <c r="D17" s="4">
        <v>1.52E-2</v>
      </c>
      <c r="E17" s="4">
        <v>7.6E-3</v>
      </c>
      <c r="F17" s="73">
        <f t="shared" si="0"/>
        <v>8.8499999999999995E-2</v>
      </c>
      <c r="G17" s="4">
        <v>0.14449999999999999</v>
      </c>
      <c r="H17" s="1"/>
      <c r="I17" s="70">
        <v>27</v>
      </c>
      <c r="J17" s="72">
        <v>8.9700000000000002E-2</v>
      </c>
      <c r="K17" s="4">
        <v>1.5E-3</v>
      </c>
      <c r="L17" s="4">
        <v>1.52E-2</v>
      </c>
      <c r="M17" s="4">
        <v>7.6E-3</v>
      </c>
      <c r="N17" s="73">
        <f t="shared" si="1"/>
        <v>0.114</v>
      </c>
      <c r="O17" s="4">
        <v>0.16200000000000001</v>
      </c>
      <c r="P17" s="1"/>
    </row>
    <row r="18" spans="1:16" ht="16.5" x14ac:dyDescent="0.3">
      <c r="A18" s="70">
        <v>28</v>
      </c>
      <c r="B18" s="72">
        <v>6.4199999999999993E-2</v>
      </c>
      <c r="C18" s="4">
        <v>1.5E-3</v>
      </c>
      <c r="D18" s="4">
        <v>1.52E-2</v>
      </c>
      <c r="E18" s="4">
        <v>7.6E-3</v>
      </c>
      <c r="F18" s="73">
        <f t="shared" si="0"/>
        <v>8.8499999999999995E-2</v>
      </c>
      <c r="G18" s="4">
        <v>0.14449999999999999</v>
      </c>
      <c r="H18" s="1"/>
      <c r="I18" s="70">
        <v>28</v>
      </c>
      <c r="J18" s="72">
        <v>8.9700000000000002E-2</v>
      </c>
      <c r="K18" s="4">
        <v>1.5E-3</v>
      </c>
      <c r="L18" s="4">
        <v>1.52E-2</v>
      </c>
      <c r="M18" s="4">
        <v>7.6E-3</v>
      </c>
      <c r="N18" s="73">
        <f t="shared" si="1"/>
        <v>0.114</v>
      </c>
      <c r="O18" s="4">
        <v>0.16200000000000001</v>
      </c>
    </row>
    <row r="19" spans="1:16" ht="16.5" x14ac:dyDescent="0.3">
      <c r="A19" s="70">
        <v>29</v>
      </c>
      <c r="B19" s="72">
        <v>6.4199999999999993E-2</v>
      </c>
      <c r="C19" s="4">
        <v>1.5E-3</v>
      </c>
      <c r="D19" s="4">
        <v>1.52E-2</v>
      </c>
      <c r="E19" s="4">
        <v>7.6E-3</v>
      </c>
      <c r="F19" s="73">
        <f t="shared" si="0"/>
        <v>8.8499999999999995E-2</v>
      </c>
      <c r="G19" s="4">
        <v>0.14449999999999999</v>
      </c>
      <c r="H19" s="1"/>
      <c r="I19" s="70">
        <v>29</v>
      </c>
      <c r="J19" s="72">
        <v>8.9700000000000002E-2</v>
      </c>
      <c r="K19" s="4">
        <v>1.5E-3</v>
      </c>
      <c r="L19" s="4">
        <v>1.52E-2</v>
      </c>
      <c r="M19" s="4">
        <v>7.6E-3</v>
      </c>
      <c r="N19" s="73">
        <f t="shared" si="1"/>
        <v>0.114</v>
      </c>
      <c r="O19" s="4">
        <v>0.16200000000000001</v>
      </c>
    </row>
    <row r="20" spans="1:16" ht="16.5" x14ac:dyDescent="0.3">
      <c r="A20" s="71">
        <v>30</v>
      </c>
      <c r="B20" s="74">
        <v>6.9199999999999998E-2</v>
      </c>
      <c r="C20" s="6">
        <v>1.5E-3</v>
      </c>
      <c r="D20" s="6">
        <v>1.52E-2</v>
      </c>
      <c r="E20" s="6">
        <v>7.6E-3</v>
      </c>
      <c r="F20" s="76">
        <f t="shared" si="0"/>
        <v>9.35E-2</v>
      </c>
      <c r="G20" s="5">
        <v>0.14449999999999999</v>
      </c>
      <c r="H20" s="1"/>
      <c r="I20" s="71">
        <v>30</v>
      </c>
      <c r="J20" s="74">
        <v>9.4700000000000006E-2</v>
      </c>
      <c r="K20" s="6">
        <v>1.5E-3</v>
      </c>
      <c r="L20" s="6">
        <v>1.52E-2</v>
      </c>
      <c r="M20" s="6">
        <v>7.6E-3</v>
      </c>
      <c r="N20" s="76">
        <f t="shared" si="1"/>
        <v>0.11900000000000001</v>
      </c>
      <c r="O20" s="5">
        <v>0.16200000000000001</v>
      </c>
    </row>
    <row r="21" spans="1:16" ht="16.5" x14ac:dyDescent="0.3">
      <c r="A21" s="70">
        <v>31</v>
      </c>
      <c r="B21" s="72">
        <v>6.9199999999999998E-2</v>
      </c>
      <c r="C21" s="4">
        <v>1.5E-3</v>
      </c>
      <c r="D21" s="4">
        <v>1.52E-2</v>
      </c>
      <c r="E21" s="4">
        <v>7.6E-3</v>
      </c>
      <c r="F21" s="73">
        <f t="shared" si="0"/>
        <v>9.35E-2</v>
      </c>
      <c r="G21" s="4">
        <v>0.14449999999999999</v>
      </c>
      <c r="H21" s="1"/>
      <c r="I21" s="70">
        <v>31</v>
      </c>
      <c r="J21" s="72">
        <v>9.4700000000000006E-2</v>
      </c>
      <c r="K21" s="4">
        <v>1.5E-3</v>
      </c>
      <c r="L21" s="4">
        <v>1.52E-2</v>
      </c>
      <c r="M21" s="4">
        <v>7.6E-3</v>
      </c>
      <c r="N21" s="73">
        <f t="shared" si="1"/>
        <v>0.11900000000000001</v>
      </c>
      <c r="O21" s="4">
        <v>0.16200000000000001</v>
      </c>
    </row>
    <row r="22" spans="1:16" ht="16.5" x14ac:dyDescent="0.3">
      <c r="A22" s="70">
        <v>32</v>
      </c>
      <c r="B22" s="72">
        <v>6.9199999999999998E-2</v>
      </c>
      <c r="C22" s="4">
        <v>1.5E-3</v>
      </c>
      <c r="D22" s="4">
        <v>1.52E-2</v>
      </c>
      <c r="E22" s="4">
        <v>7.6E-3</v>
      </c>
      <c r="F22" s="73">
        <f t="shared" si="0"/>
        <v>9.35E-2</v>
      </c>
      <c r="G22" s="4">
        <v>0.14449999999999999</v>
      </c>
      <c r="H22" s="1"/>
      <c r="I22" s="70">
        <v>32</v>
      </c>
      <c r="J22" s="72">
        <v>9.4700000000000006E-2</v>
      </c>
      <c r="K22" s="4">
        <v>1.5E-3</v>
      </c>
      <c r="L22" s="4">
        <v>1.52E-2</v>
      </c>
      <c r="M22" s="4">
        <v>7.6E-3</v>
      </c>
      <c r="N22" s="73">
        <f t="shared" si="1"/>
        <v>0.11900000000000001</v>
      </c>
      <c r="O22" s="4">
        <v>0.16200000000000001</v>
      </c>
    </row>
    <row r="23" spans="1:16" ht="16.5" x14ac:dyDescent="0.3">
      <c r="A23" s="70">
        <v>33</v>
      </c>
      <c r="B23" s="72">
        <v>6.9199999999999998E-2</v>
      </c>
      <c r="C23" s="4">
        <v>1.5E-3</v>
      </c>
      <c r="D23" s="4">
        <v>1.52E-2</v>
      </c>
      <c r="E23" s="4">
        <v>7.6E-3</v>
      </c>
      <c r="F23" s="73">
        <f t="shared" si="0"/>
        <v>9.35E-2</v>
      </c>
      <c r="G23" s="4">
        <v>0.14449999999999999</v>
      </c>
      <c r="H23" s="1"/>
      <c r="I23" s="70">
        <v>33</v>
      </c>
      <c r="J23" s="72">
        <v>9.4700000000000006E-2</v>
      </c>
      <c r="K23" s="4">
        <v>1.5E-3</v>
      </c>
      <c r="L23" s="4">
        <v>1.52E-2</v>
      </c>
      <c r="M23" s="4">
        <v>7.6E-3</v>
      </c>
      <c r="N23" s="73">
        <f t="shared" si="1"/>
        <v>0.11900000000000001</v>
      </c>
      <c r="O23" s="4">
        <v>0.16200000000000001</v>
      </c>
    </row>
    <row r="24" spans="1:16" ht="16.5" x14ac:dyDescent="0.3">
      <c r="A24" s="70">
        <v>34</v>
      </c>
      <c r="B24" s="72">
        <v>6.9199999999999998E-2</v>
      </c>
      <c r="C24" s="4">
        <v>1.5E-3</v>
      </c>
      <c r="D24" s="4">
        <v>1.52E-2</v>
      </c>
      <c r="E24" s="4">
        <v>7.6E-3</v>
      </c>
      <c r="F24" s="73">
        <f t="shared" si="0"/>
        <v>9.35E-2</v>
      </c>
      <c r="G24" s="4">
        <v>0.14449999999999999</v>
      </c>
      <c r="H24" s="1"/>
      <c r="I24" s="70">
        <v>34</v>
      </c>
      <c r="J24" s="72">
        <v>9.4700000000000006E-2</v>
      </c>
      <c r="K24" s="4">
        <v>1.5E-3</v>
      </c>
      <c r="L24" s="4">
        <v>1.52E-2</v>
      </c>
      <c r="M24" s="4">
        <v>7.6E-3</v>
      </c>
      <c r="N24" s="73">
        <f t="shared" si="1"/>
        <v>0.11900000000000001</v>
      </c>
      <c r="O24" s="4">
        <v>0.16200000000000001</v>
      </c>
    </row>
    <row r="25" spans="1:16" ht="16.5" x14ac:dyDescent="0.3">
      <c r="A25" s="70">
        <v>35</v>
      </c>
      <c r="B25" s="72">
        <v>6.9199999999999998E-2</v>
      </c>
      <c r="C25" s="4">
        <v>1.5E-3</v>
      </c>
      <c r="D25" s="4">
        <v>1.52E-2</v>
      </c>
      <c r="E25" s="4">
        <v>7.6E-3</v>
      </c>
      <c r="F25" s="73">
        <f t="shared" si="0"/>
        <v>9.35E-2</v>
      </c>
      <c r="G25" s="4">
        <v>0.14449999999999999</v>
      </c>
      <c r="H25" s="1"/>
      <c r="I25" s="70">
        <v>35</v>
      </c>
      <c r="J25" s="72">
        <v>9.4700000000000006E-2</v>
      </c>
      <c r="K25" s="4">
        <v>1.5E-3</v>
      </c>
      <c r="L25" s="4">
        <v>1.52E-2</v>
      </c>
      <c r="M25" s="4">
        <v>7.6E-3</v>
      </c>
      <c r="N25" s="73">
        <f t="shared" si="1"/>
        <v>0.11900000000000001</v>
      </c>
      <c r="O25" s="4">
        <v>0.16200000000000001</v>
      </c>
    </row>
    <row r="26" spans="1:16" ht="16.5" x14ac:dyDescent="0.3">
      <c r="A26" s="70">
        <v>36</v>
      </c>
      <c r="B26" s="72">
        <v>6.9199999999999998E-2</v>
      </c>
      <c r="C26" s="4">
        <v>1.5E-3</v>
      </c>
      <c r="D26" s="4">
        <v>1.52E-2</v>
      </c>
      <c r="E26" s="4">
        <v>7.6E-3</v>
      </c>
      <c r="F26" s="73">
        <f t="shared" si="0"/>
        <v>9.35E-2</v>
      </c>
      <c r="G26" s="4">
        <v>0.14449999999999999</v>
      </c>
      <c r="H26" s="1"/>
      <c r="I26" s="70">
        <v>36</v>
      </c>
      <c r="J26" s="72">
        <v>9.4700000000000006E-2</v>
      </c>
      <c r="K26" s="4">
        <v>1.5E-3</v>
      </c>
      <c r="L26" s="4">
        <v>1.52E-2</v>
      </c>
      <c r="M26" s="4">
        <v>7.6E-3</v>
      </c>
      <c r="N26" s="73">
        <f t="shared" si="1"/>
        <v>0.11900000000000001</v>
      </c>
      <c r="O26" s="4">
        <v>0.16200000000000001</v>
      </c>
    </row>
    <row r="27" spans="1:16" ht="16.5" x14ac:dyDescent="0.3">
      <c r="A27" s="70">
        <v>37</v>
      </c>
      <c r="B27" s="72">
        <v>6.9199999999999998E-2</v>
      </c>
      <c r="C27" s="4">
        <v>1.5E-3</v>
      </c>
      <c r="D27" s="4">
        <v>1.52E-2</v>
      </c>
      <c r="E27" s="4">
        <v>7.6E-3</v>
      </c>
      <c r="F27" s="73">
        <f t="shared" si="0"/>
        <v>9.35E-2</v>
      </c>
      <c r="G27" s="4">
        <v>0.14449999999999999</v>
      </c>
      <c r="H27" s="1"/>
      <c r="I27" s="70">
        <v>37</v>
      </c>
      <c r="J27" s="72">
        <v>9.4700000000000006E-2</v>
      </c>
      <c r="K27" s="4">
        <v>1.5E-3</v>
      </c>
      <c r="L27" s="4">
        <v>1.52E-2</v>
      </c>
      <c r="M27" s="4">
        <v>7.6E-3</v>
      </c>
      <c r="N27" s="73">
        <f t="shared" si="1"/>
        <v>0.11900000000000001</v>
      </c>
      <c r="O27" s="4">
        <v>0.16200000000000001</v>
      </c>
    </row>
    <row r="28" spans="1:16" ht="16.5" x14ac:dyDescent="0.3">
      <c r="A28" s="70">
        <v>38</v>
      </c>
      <c r="B28" s="72">
        <v>6.9199999999999998E-2</v>
      </c>
      <c r="C28" s="4">
        <v>1.5E-3</v>
      </c>
      <c r="D28" s="4">
        <v>1.52E-2</v>
      </c>
      <c r="E28" s="4">
        <v>7.6E-3</v>
      </c>
      <c r="F28" s="73">
        <f t="shared" si="0"/>
        <v>9.35E-2</v>
      </c>
      <c r="G28" s="4">
        <v>0.14449999999999999</v>
      </c>
      <c r="H28" s="1"/>
      <c r="I28" s="70">
        <v>38</v>
      </c>
      <c r="J28" s="72">
        <v>9.4700000000000006E-2</v>
      </c>
      <c r="K28" s="4">
        <v>1.5E-3</v>
      </c>
      <c r="L28" s="4">
        <v>1.52E-2</v>
      </c>
      <c r="M28" s="4">
        <v>7.6E-3</v>
      </c>
      <c r="N28" s="73">
        <f t="shared" si="1"/>
        <v>0.11900000000000001</v>
      </c>
      <c r="O28" s="4">
        <v>0.16200000000000001</v>
      </c>
    </row>
    <row r="29" spans="1:16" ht="16.5" x14ac:dyDescent="0.3">
      <c r="A29" s="70">
        <v>39</v>
      </c>
      <c r="B29" s="72">
        <v>6.9199999999999998E-2</v>
      </c>
      <c r="C29" s="4">
        <v>1.5E-3</v>
      </c>
      <c r="D29" s="4">
        <v>1.52E-2</v>
      </c>
      <c r="E29" s="4">
        <v>7.6E-3</v>
      </c>
      <c r="F29" s="73">
        <f t="shared" si="0"/>
        <v>9.35E-2</v>
      </c>
      <c r="G29" s="4">
        <v>0.14449999999999999</v>
      </c>
      <c r="H29" s="1"/>
      <c r="I29" s="70">
        <v>39</v>
      </c>
      <c r="J29" s="72">
        <v>9.4700000000000006E-2</v>
      </c>
      <c r="K29" s="4">
        <v>1.5E-3</v>
      </c>
      <c r="L29" s="4">
        <v>1.52E-2</v>
      </c>
      <c r="M29" s="4">
        <v>7.6E-3</v>
      </c>
      <c r="N29" s="73">
        <f t="shared" si="1"/>
        <v>0.11900000000000001</v>
      </c>
      <c r="O29" s="4">
        <v>0.16200000000000001</v>
      </c>
    </row>
    <row r="30" spans="1:16" ht="16.5" x14ac:dyDescent="0.3">
      <c r="A30" s="71">
        <v>40</v>
      </c>
      <c r="B30" s="74">
        <v>7.5200000000000003E-2</v>
      </c>
      <c r="C30" s="5">
        <v>2E-3</v>
      </c>
      <c r="D30" s="5">
        <v>1.52E-2</v>
      </c>
      <c r="E30" s="5">
        <v>7.6E-3</v>
      </c>
      <c r="F30" s="75">
        <f t="shared" si="0"/>
        <v>0.1</v>
      </c>
      <c r="G30" s="5">
        <v>0.14449999999999999</v>
      </c>
      <c r="H30" s="1"/>
      <c r="I30" s="71">
        <v>40</v>
      </c>
      <c r="J30" s="74">
        <v>0.1007</v>
      </c>
      <c r="K30" s="5">
        <v>2E-3</v>
      </c>
      <c r="L30" s="5">
        <v>1.52E-2</v>
      </c>
      <c r="M30" s="5">
        <v>7.6E-3</v>
      </c>
      <c r="N30" s="75">
        <f t="shared" si="1"/>
        <v>0.1255</v>
      </c>
      <c r="O30" s="5">
        <v>0.16200000000000001</v>
      </c>
    </row>
    <row r="31" spans="1:16" ht="16.5" x14ac:dyDescent="0.3">
      <c r="A31" s="70">
        <v>41</v>
      </c>
      <c r="B31" s="72">
        <v>7.5200000000000003E-2</v>
      </c>
      <c r="C31" s="4">
        <v>2E-3</v>
      </c>
      <c r="D31" s="4">
        <v>1.52E-2</v>
      </c>
      <c r="E31" s="4">
        <v>7.6E-3</v>
      </c>
      <c r="F31" s="73">
        <f t="shared" si="0"/>
        <v>0.1</v>
      </c>
      <c r="G31" s="4">
        <v>0.14449999999999999</v>
      </c>
      <c r="H31" s="1"/>
      <c r="I31" s="70">
        <v>41</v>
      </c>
      <c r="J31" s="72">
        <v>0.1007</v>
      </c>
      <c r="K31" s="4">
        <v>2E-3</v>
      </c>
      <c r="L31" s="4">
        <v>1.52E-2</v>
      </c>
      <c r="M31" s="4">
        <v>7.6E-3</v>
      </c>
      <c r="N31" s="73">
        <f t="shared" si="1"/>
        <v>0.1255</v>
      </c>
      <c r="O31" s="4">
        <v>0.16200000000000001</v>
      </c>
    </row>
    <row r="32" spans="1:16" ht="16.5" x14ac:dyDescent="0.3">
      <c r="A32" s="70">
        <v>42</v>
      </c>
      <c r="B32" s="72">
        <v>7.5200000000000003E-2</v>
      </c>
      <c r="C32" s="4">
        <v>2E-3</v>
      </c>
      <c r="D32" s="4">
        <v>1.52E-2</v>
      </c>
      <c r="E32" s="4">
        <v>7.6E-3</v>
      </c>
      <c r="F32" s="73">
        <f t="shared" si="0"/>
        <v>0.1</v>
      </c>
      <c r="G32" s="4">
        <v>0.14449999999999999</v>
      </c>
      <c r="H32" s="1"/>
      <c r="I32" s="70">
        <v>42</v>
      </c>
      <c r="J32" s="72">
        <v>0.1007</v>
      </c>
      <c r="K32" s="4">
        <v>2E-3</v>
      </c>
      <c r="L32" s="4">
        <v>1.52E-2</v>
      </c>
      <c r="M32" s="4">
        <v>7.6E-3</v>
      </c>
      <c r="N32" s="73">
        <f t="shared" si="1"/>
        <v>0.1255</v>
      </c>
      <c r="O32" s="4">
        <v>0.16200000000000001</v>
      </c>
    </row>
    <row r="33" spans="1:15" ht="16.5" x14ac:dyDescent="0.3">
      <c r="A33" s="70">
        <v>43</v>
      </c>
      <c r="B33" s="72">
        <v>7.5200000000000003E-2</v>
      </c>
      <c r="C33" s="4">
        <v>2E-3</v>
      </c>
      <c r="D33" s="4">
        <v>1.52E-2</v>
      </c>
      <c r="E33" s="4">
        <v>7.6E-3</v>
      </c>
      <c r="F33" s="73">
        <f t="shared" si="0"/>
        <v>0.1</v>
      </c>
      <c r="G33" s="4">
        <v>0.14449999999999999</v>
      </c>
      <c r="H33" s="1"/>
      <c r="I33" s="70">
        <v>43</v>
      </c>
      <c r="J33" s="72">
        <v>0.1007</v>
      </c>
      <c r="K33" s="4">
        <v>2E-3</v>
      </c>
      <c r="L33" s="4">
        <v>1.52E-2</v>
      </c>
      <c r="M33" s="4">
        <v>7.6E-3</v>
      </c>
      <c r="N33" s="73">
        <f t="shared" si="1"/>
        <v>0.1255</v>
      </c>
      <c r="O33" s="4">
        <v>0.16200000000000001</v>
      </c>
    </row>
    <row r="34" spans="1:15" ht="16.5" x14ac:dyDescent="0.3">
      <c r="A34" s="70">
        <v>44</v>
      </c>
      <c r="B34" s="72">
        <v>7.5200000000000003E-2</v>
      </c>
      <c r="C34" s="4">
        <v>2E-3</v>
      </c>
      <c r="D34" s="4">
        <v>1.52E-2</v>
      </c>
      <c r="E34" s="4">
        <v>7.6E-3</v>
      </c>
      <c r="F34" s="73">
        <f t="shared" si="0"/>
        <v>0.1</v>
      </c>
      <c r="G34" s="4">
        <v>0.14449999999999999</v>
      </c>
      <c r="H34" s="1"/>
      <c r="I34" s="70">
        <v>44</v>
      </c>
      <c r="J34" s="72">
        <v>0.1007</v>
      </c>
      <c r="K34" s="4">
        <v>2E-3</v>
      </c>
      <c r="L34" s="4">
        <v>1.52E-2</v>
      </c>
      <c r="M34" s="4">
        <v>7.6E-3</v>
      </c>
      <c r="N34" s="73">
        <f t="shared" si="1"/>
        <v>0.1255</v>
      </c>
      <c r="O34" s="4">
        <v>0.16200000000000001</v>
      </c>
    </row>
    <row r="35" spans="1:15" ht="16.5" x14ac:dyDescent="0.3">
      <c r="A35" s="70">
        <v>45</v>
      </c>
      <c r="B35" s="72">
        <v>7.5200000000000003E-2</v>
      </c>
      <c r="C35" s="4">
        <v>2E-3</v>
      </c>
      <c r="D35" s="4">
        <v>1.52E-2</v>
      </c>
      <c r="E35" s="4">
        <v>7.6E-3</v>
      </c>
      <c r="F35" s="73">
        <f t="shared" si="0"/>
        <v>0.1</v>
      </c>
      <c r="G35" s="4">
        <v>0.14449999999999999</v>
      </c>
      <c r="H35" s="1"/>
      <c r="I35" s="70">
        <v>45</v>
      </c>
      <c r="J35" s="72">
        <v>0.1007</v>
      </c>
      <c r="K35" s="4">
        <v>2E-3</v>
      </c>
      <c r="L35" s="4">
        <v>1.52E-2</v>
      </c>
      <c r="M35" s="4">
        <v>7.6E-3</v>
      </c>
      <c r="N35" s="73">
        <f t="shared" si="1"/>
        <v>0.1255</v>
      </c>
      <c r="O35" s="4">
        <v>0.16200000000000001</v>
      </c>
    </row>
    <row r="36" spans="1:15" ht="16.5" x14ac:dyDescent="0.3">
      <c r="A36" s="70">
        <v>46</v>
      </c>
      <c r="B36" s="72">
        <v>7.5200000000000003E-2</v>
      </c>
      <c r="C36" s="4">
        <v>2E-3</v>
      </c>
      <c r="D36" s="4">
        <v>1.52E-2</v>
      </c>
      <c r="E36" s="4">
        <v>7.6E-3</v>
      </c>
      <c r="F36" s="73">
        <f t="shared" si="0"/>
        <v>0.1</v>
      </c>
      <c r="G36" s="4">
        <v>0.14449999999999999</v>
      </c>
      <c r="H36" s="1"/>
      <c r="I36" s="70">
        <v>46</v>
      </c>
      <c r="J36" s="72">
        <v>0.1007</v>
      </c>
      <c r="K36" s="4">
        <v>2E-3</v>
      </c>
      <c r="L36" s="4">
        <v>1.52E-2</v>
      </c>
      <c r="M36" s="4">
        <v>7.6E-3</v>
      </c>
      <c r="N36" s="73">
        <f t="shared" si="1"/>
        <v>0.1255</v>
      </c>
      <c r="O36" s="4">
        <v>0.16200000000000001</v>
      </c>
    </row>
    <row r="37" spans="1:15" ht="16.5" x14ac:dyDescent="0.3">
      <c r="A37" s="70">
        <v>47</v>
      </c>
      <c r="B37" s="72">
        <v>7.5200000000000003E-2</v>
      </c>
      <c r="C37" s="4">
        <v>2E-3</v>
      </c>
      <c r="D37" s="4">
        <v>1.52E-2</v>
      </c>
      <c r="E37" s="4">
        <v>7.6E-3</v>
      </c>
      <c r="F37" s="73">
        <f t="shared" si="0"/>
        <v>0.1</v>
      </c>
      <c r="G37" s="4">
        <v>0.14449999999999999</v>
      </c>
      <c r="H37" s="1"/>
      <c r="I37" s="70">
        <v>47</v>
      </c>
      <c r="J37" s="72">
        <v>0.1007</v>
      </c>
      <c r="K37" s="4">
        <v>2E-3</v>
      </c>
      <c r="L37" s="4">
        <v>1.52E-2</v>
      </c>
      <c r="M37" s="4">
        <v>7.6E-3</v>
      </c>
      <c r="N37" s="73">
        <f t="shared" si="1"/>
        <v>0.1255</v>
      </c>
      <c r="O37" s="4">
        <v>0.16200000000000001</v>
      </c>
    </row>
    <row r="38" spans="1:15" ht="16.5" x14ac:dyDescent="0.3">
      <c r="A38" s="70">
        <v>48</v>
      </c>
      <c r="B38" s="72">
        <v>7.5200000000000003E-2</v>
      </c>
      <c r="C38" s="4">
        <v>2E-3</v>
      </c>
      <c r="D38" s="4">
        <v>1.52E-2</v>
      </c>
      <c r="E38" s="4">
        <v>7.6E-3</v>
      </c>
      <c r="F38" s="73">
        <f t="shared" si="0"/>
        <v>0.1</v>
      </c>
      <c r="G38" s="4">
        <v>0.14449999999999999</v>
      </c>
      <c r="H38" s="1"/>
      <c r="I38" s="70">
        <v>48</v>
      </c>
      <c r="J38" s="72">
        <v>0.1007</v>
      </c>
      <c r="K38" s="4">
        <v>2E-3</v>
      </c>
      <c r="L38" s="4">
        <v>1.52E-2</v>
      </c>
      <c r="M38" s="4">
        <v>7.6E-3</v>
      </c>
      <c r="N38" s="73">
        <f t="shared" si="1"/>
        <v>0.1255</v>
      </c>
      <c r="O38" s="4">
        <v>0.16200000000000001</v>
      </c>
    </row>
    <row r="39" spans="1:15" ht="16.5" x14ac:dyDescent="0.3">
      <c r="A39" s="70">
        <v>49</v>
      </c>
      <c r="B39" s="72">
        <v>7.5200000000000003E-2</v>
      </c>
      <c r="C39" s="4">
        <v>2E-3</v>
      </c>
      <c r="D39" s="4">
        <v>1.52E-2</v>
      </c>
      <c r="E39" s="4">
        <v>7.6E-3</v>
      </c>
      <c r="F39" s="73">
        <f t="shared" si="0"/>
        <v>0.1</v>
      </c>
      <c r="G39" s="4">
        <v>0.14449999999999999</v>
      </c>
      <c r="H39" s="1"/>
      <c r="I39" s="70">
        <v>49</v>
      </c>
      <c r="J39" s="72">
        <v>0.1007</v>
      </c>
      <c r="K39" s="4">
        <v>2E-3</v>
      </c>
      <c r="L39" s="4">
        <v>1.52E-2</v>
      </c>
      <c r="M39" s="4">
        <v>7.6E-3</v>
      </c>
      <c r="N39" s="73">
        <f t="shared" si="1"/>
        <v>0.1255</v>
      </c>
      <c r="O39" s="4">
        <v>0.16200000000000001</v>
      </c>
    </row>
    <row r="40" spans="1:15" ht="16.5" x14ac:dyDescent="0.3">
      <c r="A40" s="71">
        <v>50</v>
      </c>
      <c r="B40" s="74">
        <v>8.3199999999999996E-2</v>
      </c>
      <c r="C40" s="5">
        <v>3.0000000000000001E-3</v>
      </c>
      <c r="D40" s="5">
        <v>1.52E-2</v>
      </c>
      <c r="E40" s="5">
        <v>7.6E-3</v>
      </c>
      <c r="F40" s="75">
        <f t="shared" si="0"/>
        <v>0.109</v>
      </c>
      <c r="G40" s="5">
        <v>0.14449999999999999</v>
      </c>
      <c r="H40" s="1"/>
      <c r="I40" s="71">
        <v>50</v>
      </c>
      <c r="J40" s="74">
        <v>0.1087</v>
      </c>
      <c r="K40" s="5">
        <v>3.0000000000000001E-3</v>
      </c>
      <c r="L40" s="5">
        <v>1.52E-2</v>
      </c>
      <c r="M40" s="5">
        <v>7.6E-3</v>
      </c>
      <c r="N40" s="75">
        <f t="shared" si="1"/>
        <v>0.13450000000000001</v>
      </c>
      <c r="O40" s="5">
        <v>0.16200000000000001</v>
      </c>
    </row>
    <row r="41" spans="1:15" ht="16.5" x14ac:dyDescent="0.3">
      <c r="A41" s="70">
        <v>51</v>
      </c>
      <c r="B41" s="72">
        <v>8.3199999999999996E-2</v>
      </c>
      <c r="C41" s="4">
        <v>3.0000000000000001E-3</v>
      </c>
      <c r="D41" s="4">
        <v>1.52E-2</v>
      </c>
      <c r="E41" s="4">
        <v>7.6E-3</v>
      </c>
      <c r="F41" s="73">
        <f t="shared" si="0"/>
        <v>0.109</v>
      </c>
      <c r="G41" s="4">
        <v>0.14449999999999999</v>
      </c>
      <c r="H41" s="1"/>
      <c r="I41" s="70">
        <v>51</v>
      </c>
      <c r="J41" s="72">
        <v>0.1087</v>
      </c>
      <c r="K41" s="4">
        <v>3.0000000000000001E-3</v>
      </c>
      <c r="L41" s="4">
        <v>1.52E-2</v>
      </c>
      <c r="M41" s="4">
        <v>7.6E-3</v>
      </c>
      <c r="N41" s="73">
        <f t="shared" si="1"/>
        <v>0.13450000000000001</v>
      </c>
      <c r="O41" s="4">
        <v>0.16200000000000001</v>
      </c>
    </row>
    <row r="42" spans="1:15" ht="16.5" x14ac:dyDescent="0.3">
      <c r="A42" s="70">
        <v>52</v>
      </c>
      <c r="B42" s="72">
        <v>8.3199999999999996E-2</v>
      </c>
      <c r="C42" s="4">
        <v>3.0000000000000001E-3</v>
      </c>
      <c r="D42" s="4">
        <v>1.52E-2</v>
      </c>
      <c r="E42" s="4">
        <v>7.6E-3</v>
      </c>
      <c r="F42" s="73">
        <f t="shared" si="0"/>
        <v>0.109</v>
      </c>
      <c r="G42" s="4">
        <v>0.14449999999999999</v>
      </c>
      <c r="H42" s="1"/>
      <c r="I42" s="70">
        <v>52</v>
      </c>
      <c r="J42" s="72">
        <v>0.1087</v>
      </c>
      <c r="K42" s="4">
        <v>3.0000000000000001E-3</v>
      </c>
      <c r="L42" s="4">
        <v>1.52E-2</v>
      </c>
      <c r="M42" s="4">
        <v>7.6E-3</v>
      </c>
      <c r="N42" s="73">
        <f t="shared" si="1"/>
        <v>0.13450000000000001</v>
      </c>
      <c r="O42" s="4">
        <v>0.16200000000000001</v>
      </c>
    </row>
    <row r="43" spans="1:15" ht="16.5" x14ac:dyDescent="0.3">
      <c r="A43" s="70">
        <v>53</v>
      </c>
      <c r="B43" s="72">
        <v>8.3199999999999996E-2</v>
      </c>
      <c r="C43" s="4">
        <v>3.0000000000000001E-3</v>
      </c>
      <c r="D43" s="4">
        <v>1.52E-2</v>
      </c>
      <c r="E43" s="4">
        <v>7.6E-3</v>
      </c>
      <c r="F43" s="73">
        <f t="shared" si="0"/>
        <v>0.109</v>
      </c>
      <c r="G43" s="4">
        <v>0.14449999999999999</v>
      </c>
      <c r="H43" s="1"/>
      <c r="I43" s="70">
        <v>53</v>
      </c>
      <c r="J43" s="72">
        <v>0.1087</v>
      </c>
      <c r="K43" s="4">
        <v>3.0000000000000001E-3</v>
      </c>
      <c r="L43" s="4">
        <v>1.52E-2</v>
      </c>
      <c r="M43" s="4">
        <v>7.6E-3</v>
      </c>
      <c r="N43" s="73">
        <f t="shared" si="1"/>
        <v>0.13450000000000001</v>
      </c>
      <c r="O43" s="4">
        <v>0.16200000000000001</v>
      </c>
    </row>
    <row r="44" spans="1:15" ht="16.5" x14ac:dyDescent="0.3">
      <c r="A44" s="70">
        <v>54</v>
      </c>
      <c r="B44" s="72">
        <v>8.3199999999999996E-2</v>
      </c>
      <c r="C44" s="4">
        <v>3.0000000000000001E-3</v>
      </c>
      <c r="D44" s="4">
        <v>1.52E-2</v>
      </c>
      <c r="E44" s="4">
        <v>7.6E-3</v>
      </c>
      <c r="F44" s="73">
        <f t="shared" si="0"/>
        <v>0.109</v>
      </c>
      <c r="G44" s="4">
        <v>0.14449999999999999</v>
      </c>
      <c r="H44" s="1"/>
      <c r="I44" s="70">
        <v>54</v>
      </c>
      <c r="J44" s="72">
        <v>0.1087</v>
      </c>
      <c r="K44" s="4">
        <v>3.0000000000000001E-3</v>
      </c>
      <c r="L44" s="4">
        <v>1.52E-2</v>
      </c>
      <c r="M44" s="4">
        <v>7.6E-3</v>
      </c>
      <c r="N44" s="73">
        <f t="shared" si="1"/>
        <v>0.13450000000000001</v>
      </c>
      <c r="O44" s="4">
        <v>0.16200000000000001</v>
      </c>
    </row>
    <row r="45" spans="1:15" ht="16.5" x14ac:dyDescent="0.3">
      <c r="A45" s="70">
        <v>55</v>
      </c>
      <c r="B45" s="72">
        <v>8.3199999999999996E-2</v>
      </c>
      <c r="C45" s="4">
        <v>3.0000000000000001E-3</v>
      </c>
      <c r="D45" s="4">
        <v>1.52E-2</v>
      </c>
      <c r="E45" s="4">
        <v>7.6E-3</v>
      </c>
      <c r="F45" s="73">
        <f t="shared" si="0"/>
        <v>0.109</v>
      </c>
      <c r="G45" s="4">
        <v>0.14449999999999999</v>
      </c>
      <c r="H45" s="1"/>
      <c r="I45" s="70">
        <v>55</v>
      </c>
      <c r="J45" s="72">
        <v>0.1087</v>
      </c>
      <c r="K45" s="4">
        <v>3.0000000000000001E-3</v>
      </c>
      <c r="L45" s="4">
        <v>1.52E-2</v>
      </c>
      <c r="M45" s="4">
        <v>7.6E-3</v>
      </c>
      <c r="N45" s="73">
        <f t="shared" si="1"/>
        <v>0.13450000000000001</v>
      </c>
      <c r="O45" s="4">
        <v>0.16200000000000001</v>
      </c>
    </row>
    <row r="46" spans="1:15" ht="16.5" x14ac:dyDescent="0.3">
      <c r="A46" s="70">
        <v>56</v>
      </c>
      <c r="B46" s="72">
        <v>8.3199999999999996E-2</v>
      </c>
      <c r="C46" s="4">
        <v>3.0000000000000001E-3</v>
      </c>
      <c r="D46" s="4">
        <v>1.52E-2</v>
      </c>
      <c r="E46" s="4">
        <v>7.6E-3</v>
      </c>
      <c r="F46" s="73">
        <f t="shared" si="0"/>
        <v>0.109</v>
      </c>
      <c r="G46" s="4">
        <v>0.14449999999999999</v>
      </c>
      <c r="H46" s="1"/>
      <c r="I46" s="70">
        <v>56</v>
      </c>
      <c r="J46" s="72">
        <v>0.1087</v>
      </c>
      <c r="K46" s="4">
        <v>3.0000000000000001E-3</v>
      </c>
      <c r="L46" s="4">
        <v>1.52E-2</v>
      </c>
      <c r="M46" s="4">
        <v>7.6E-3</v>
      </c>
      <c r="N46" s="73">
        <f t="shared" si="1"/>
        <v>0.13450000000000001</v>
      </c>
      <c r="O46" s="4">
        <v>0.16200000000000001</v>
      </c>
    </row>
    <row r="47" spans="1:15" ht="16.5" x14ac:dyDescent="0.3">
      <c r="A47" s="70">
        <v>57</v>
      </c>
      <c r="B47" s="72">
        <v>8.3199999999999996E-2</v>
      </c>
      <c r="C47" s="4">
        <v>3.0000000000000001E-3</v>
      </c>
      <c r="D47" s="4">
        <v>1.52E-2</v>
      </c>
      <c r="E47" s="4">
        <v>7.6E-3</v>
      </c>
      <c r="F47" s="73">
        <f t="shared" si="0"/>
        <v>0.109</v>
      </c>
      <c r="G47" s="4">
        <v>0.14449999999999999</v>
      </c>
      <c r="H47" s="1"/>
      <c r="I47" s="70">
        <v>57</v>
      </c>
      <c r="J47" s="72">
        <v>0.1087</v>
      </c>
      <c r="K47" s="4">
        <v>3.0000000000000001E-3</v>
      </c>
      <c r="L47" s="4">
        <v>1.52E-2</v>
      </c>
      <c r="M47" s="4">
        <v>7.6E-3</v>
      </c>
      <c r="N47" s="73">
        <f t="shared" si="1"/>
        <v>0.13450000000000001</v>
      </c>
      <c r="O47" s="4">
        <v>0.16200000000000001</v>
      </c>
    </row>
    <row r="48" spans="1:15" ht="16.5" x14ac:dyDescent="0.3">
      <c r="A48" s="70">
        <v>58</v>
      </c>
      <c r="B48" s="72">
        <v>8.3199999999999996E-2</v>
      </c>
      <c r="C48" s="4">
        <v>3.0000000000000001E-3</v>
      </c>
      <c r="D48" s="4">
        <v>1.52E-2</v>
      </c>
      <c r="E48" s="4">
        <v>7.6E-3</v>
      </c>
      <c r="F48" s="73">
        <f t="shared" si="0"/>
        <v>0.109</v>
      </c>
      <c r="G48" s="4">
        <v>0.14449999999999999</v>
      </c>
      <c r="H48" s="1"/>
      <c r="I48" s="70">
        <v>58</v>
      </c>
      <c r="J48" s="72">
        <v>0.1087</v>
      </c>
      <c r="K48" s="4">
        <v>3.0000000000000001E-3</v>
      </c>
      <c r="L48" s="4">
        <v>1.52E-2</v>
      </c>
      <c r="M48" s="4">
        <v>7.6E-3</v>
      </c>
      <c r="N48" s="73">
        <f t="shared" si="1"/>
        <v>0.13450000000000001</v>
      </c>
      <c r="O48" s="4">
        <v>0.16200000000000001</v>
      </c>
    </row>
    <row r="49" spans="1:15" ht="16.5" x14ac:dyDescent="0.3">
      <c r="A49" s="70">
        <v>59</v>
      </c>
      <c r="B49" s="72">
        <v>8.3199999999999996E-2</v>
      </c>
      <c r="C49" s="4">
        <v>3.0000000000000001E-3</v>
      </c>
      <c r="D49" s="4">
        <v>1.52E-2</v>
      </c>
      <c r="E49" s="4">
        <v>7.6E-3</v>
      </c>
      <c r="F49" s="73">
        <f t="shared" si="0"/>
        <v>0.109</v>
      </c>
      <c r="G49" s="4">
        <v>0.14449999999999999</v>
      </c>
      <c r="H49" s="1"/>
      <c r="I49" s="70">
        <v>59</v>
      </c>
      <c r="J49" s="72">
        <v>0.1087</v>
      </c>
      <c r="K49" s="4">
        <v>3.0000000000000001E-3</v>
      </c>
      <c r="L49" s="4">
        <v>1.52E-2</v>
      </c>
      <c r="M49" s="4">
        <v>7.6E-3</v>
      </c>
      <c r="N49" s="73">
        <f t="shared" si="1"/>
        <v>0.13450000000000001</v>
      </c>
      <c r="O49" s="4">
        <v>0.16200000000000001</v>
      </c>
    </row>
    <row r="50" spans="1:15" ht="16.5" x14ac:dyDescent="0.3">
      <c r="A50" s="71">
        <v>60</v>
      </c>
      <c r="B50" s="74">
        <v>8.5199999999999998E-2</v>
      </c>
      <c r="C50" s="5">
        <v>3.5000000000000001E-3</v>
      </c>
      <c r="D50" s="5">
        <v>1.52E-2</v>
      </c>
      <c r="E50" s="5">
        <v>7.6E-3</v>
      </c>
      <c r="F50" s="75">
        <f t="shared" si="0"/>
        <v>0.1115</v>
      </c>
      <c r="G50" s="5">
        <v>0.14449999999999999</v>
      </c>
      <c r="H50" s="1"/>
      <c r="I50" s="71">
        <v>60</v>
      </c>
      <c r="J50" s="74">
        <v>0.11070000000000001</v>
      </c>
      <c r="K50" s="5">
        <v>3.5000000000000001E-3</v>
      </c>
      <c r="L50" s="5">
        <v>1.52E-2</v>
      </c>
      <c r="M50" s="5">
        <v>7.6E-3</v>
      </c>
      <c r="N50" s="75">
        <f t="shared" si="1"/>
        <v>0.13700000000000001</v>
      </c>
      <c r="O50" s="5">
        <v>0.16200000000000001</v>
      </c>
    </row>
    <row r="51" spans="1:15" ht="16.5" x14ac:dyDescent="0.3">
      <c r="A51" s="70">
        <v>61</v>
      </c>
      <c r="B51" s="72">
        <v>8.5199999999999998E-2</v>
      </c>
      <c r="C51" s="4">
        <v>3.5000000000000001E-3</v>
      </c>
      <c r="D51" s="4">
        <v>1.52E-2</v>
      </c>
      <c r="E51" s="4">
        <v>7.6E-3</v>
      </c>
      <c r="F51" s="73">
        <f t="shared" si="0"/>
        <v>0.1115</v>
      </c>
      <c r="G51" s="4">
        <v>0.14449999999999999</v>
      </c>
      <c r="H51" s="1"/>
      <c r="I51" s="70">
        <v>61</v>
      </c>
      <c r="J51" s="72">
        <v>0.11070000000000001</v>
      </c>
      <c r="K51" s="4">
        <v>3.5000000000000001E-3</v>
      </c>
      <c r="L51" s="4">
        <v>1.52E-2</v>
      </c>
      <c r="M51" s="4">
        <v>7.6E-3</v>
      </c>
      <c r="N51" s="73">
        <f t="shared" si="1"/>
        <v>0.13700000000000001</v>
      </c>
      <c r="O51" s="4">
        <v>0.16200000000000001</v>
      </c>
    </row>
    <row r="52" spans="1:15" ht="16.5" x14ac:dyDescent="0.3">
      <c r="A52" s="70">
        <v>62</v>
      </c>
      <c r="B52" s="72">
        <v>8.5199999999999998E-2</v>
      </c>
      <c r="C52" s="4">
        <v>3.5000000000000001E-3</v>
      </c>
      <c r="D52" s="4">
        <v>1.52E-2</v>
      </c>
      <c r="E52" s="4">
        <v>7.6E-3</v>
      </c>
      <c r="F52" s="73">
        <f t="shared" si="0"/>
        <v>0.1115</v>
      </c>
      <c r="G52" s="4">
        <v>0.14449999999999999</v>
      </c>
      <c r="H52" s="1"/>
      <c r="I52" s="70">
        <v>62</v>
      </c>
      <c r="J52" s="72">
        <v>0.11070000000000001</v>
      </c>
      <c r="K52" s="4">
        <v>3.5000000000000001E-3</v>
      </c>
      <c r="L52" s="4">
        <v>1.52E-2</v>
      </c>
      <c r="M52" s="4">
        <v>7.6E-3</v>
      </c>
      <c r="N52" s="73">
        <f t="shared" si="1"/>
        <v>0.13700000000000001</v>
      </c>
      <c r="O52" s="4">
        <v>0.16200000000000001</v>
      </c>
    </row>
    <row r="53" spans="1:15" ht="16.5" x14ac:dyDescent="0.3">
      <c r="A53" s="70">
        <v>63</v>
      </c>
      <c r="B53" s="72">
        <v>8.5199999999999998E-2</v>
      </c>
      <c r="C53" s="4">
        <v>3.5000000000000001E-3</v>
      </c>
      <c r="D53" s="4">
        <v>1.52E-2</v>
      </c>
      <c r="E53" s="4">
        <v>7.6E-3</v>
      </c>
      <c r="F53" s="73">
        <f t="shared" si="0"/>
        <v>0.1115</v>
      </c>
      <c r="G53" s="4">
        <v>0.14449999999999999</v>
      </c>
      <c r="H53" s="1"/>
      <c r="I53" s="70">
        <v>63</v>
      </c>
      <c r="J53" s="72">
        <v>0.11070000000000001</v>
      </c>
      <c r="K53" s="4">
        <v>3.5000000000000001E-3</v>
      </c>
      <c r="L53" s="4">
        <v>1.52E-2</v>
      </c>
      <c r="M53" s="4">
        <v>7.6E-3</v>
      </c>
      <c r="N53" s="73">
        <f t="shared" si="1"/>
        <v>0.13700000000000001</v>
      </c>
      <c r="O53" s="4">
        <v>0.16200000000000001</v>
      </c>
    </row>
    <row r="54" spans="1:15" ht="16.5" x14ac:dyDescent="0.3">
      <c r="A54" s="70">
        <v>64</v>
      </c>
      <c r="B54" s="72">
        <v>8.5199999999999998E-2</v>
      </c>
      <c r="C54" s="4">
        <v>3.5000000000000001E-3</v>
      </c>
      <c r="D54" s="4">
        <v>1.52E-2</v>
      </c>
      <c r="E54" s="4">
        <v>7.6E-3</v>
      </c>
      <c r="F54" s="73">
        <f t="shared" si="0"/>
        <v>0.1115</v>
      </c>
      <c r="G54" s="4">
        <v>0.14449999999999999</v>
      </c>
      <c r="H54" s="1"/>
      <c r="I54" s="70">
        <v>64</v>
      </c>
      <c r="J54" s="72">
        <v>0.11070000000000001</v>
      </c>
      <c r="K54" s="4">
        <v>3.5000000000000001E-3</v>
      </c>
      <c r="L54" s="4">
        <v>1.52E-2</v>
      </c>
      <c r="M54" s="4">
        <v>7.6E-3</v>
      </c>
      <c r="N54" s="73">
        <f t="shared" si="1"/>
        <v>0.13700000000000001</v>
      </c>
      <c r="O54" s="4">
        <v>0.16200000000000001</v>
      </c>
    </row>
    <row r="55" spans="1:15" ht="16.5" x14ac:dyDescent="0.3">
      <c r="A55" s="70">
        <v>65</v>
      </c>
      <c r="B55" s="72">
        <v>8.5199999999999998E-2</v>
      </c>
      <c r="C55" s="4">
        <v>3.5000000000000001E-3</v>
      </c>
      <c r="D55" s="4">
        <v>1.52E-2</v>
      </c>
      <c r="E55" s="4">
        <v>7.6E-3</v>
      </c>
      <c r="F55" s="73">
        <f t="shared" si="0"/>
        <v>0.1115</v>
      </c>
      <c r="G55" s="4">
        <v>0.14449999999999999</v>
      </c>
      <c r="H55" s="1"/>
      <c r="I55" s="70">
        <v>65</v>
      </c>
      <c r="J55" s="72">
        <v>0.11070000000000001</v>
      </c>
      <c r="K55" s="4">
        <v>3.5000000000000001E-3</v>
      </c>
      <c r="L55" s="4">
        <v>1.52E-2</v>
      </c>
      <c r="M55" s="4">
        <v>7.6E-3</v>
      </c>
      <c r="N55" s="73">
        <f t="shared" si="1"/>
        <v>0.13700000000000001</v>
      </c>
      <c r="O55" s="4">
        <v>0.16200000000000001</v>
      </c>
    </row>
    <row r="56" spans="1:15" ht="16.5" x14ac:dyDescent="0.3">
      <c r="A56" s="70">
        <v>66</v>
      </c>
      <c r="B56" s="72">
        <v>8.5199999999999998E-2</v>
      </c>
      <c r="C56" s="4">
        <v>3.5000000000000001E-3</v>
      </c>
      <c r="D56" s="4">
        <v>1.52E-2</v>
      </c>
      <c r="E56" s="4">
        <v>7.6E-3</v>
      </c>
      <c r="F56" s="73">
        <f t="shared" si="0"/>
        <v>0.1115</v>
      </c>
      <c r="G56" s="4">
        <v>0.14449999999999999</v>
      </c>
      <c r="H56" s="1"/>
      <c r="I56" s="70">
        <v>66</v>
      </c>
      <c r="J56" s="72">
        <v>0.11070000000000001</v>
      </c>
      <c r="K56" s="4">
        <v>3.5000000000000001E-3</v>
      </c>
      <c r="L56" s="4">
        <v>1.52E-2</v>
      </c>
      <c r="M56" s="4">
        <v>7.6E-3</v>
      </c>
      <c r="N56" s="73">
        <f t="shared" si="1"/>
        <v>0.13700000000000001</v>
      </c>
      <c r="O56" s="4">
        <v>0.16200000000000001</v>
      </c>
    </row>
    <row r="57" spans="1:15" ht="16.5" x14ac:dyDescent="0.3">
      <c r="A57" s="70">
        <v>67</v>
      </c>
      <c r="B57" s="72">
        <v>8.5199999999999998E-2</v>
      </c>
      <c r="C57" s="4">
        <v>3.5000000000000001E-3</v>
      </c>
      <c r="D57" s="4">
        <v>1.52E-2</v>
      </c>
      <c r="E57" s="4">
        <v>7.6E-3</v>
      </c>
      <c r="F57" s="73">
        <f t="shared" si="0"/>
        <v>0.1115</v>
      </c>
      <c r="G57" s="4">
        <v>0.14449999999999999</v>
      </c>
      <c r="H57" s="1"/>
      <c r="I57" s="70">
        <v>67</v>
      </c>
      <c r="J57" s="72">
        <v>0.11070000000000001</v>
      </c>
      <c r="K57" s="4">
        <v>3.5000000000000001E-3</v>
      </c>
      <c r="L57" s="4">
        <v>1.52E-2</v>
      </c>
      <c r="M57" s="4">
        <v>7.6E-3</v>
      </c>
      <c r="N57" s="73">
        <f t="shared" si="1"/>
        <v>0.13700000000000001</v>
      </c>
      <c r="O57" s="4">
        <v>0.16200000000000001</v>
      </c>
    </row>
    <row r="58" spans="1:15" ht="16.5" x14ac:dyDescent="0.3">
      <c r="A58" s="70">
        <v>68</v>
      </c>
      <c r="B58" s="72">
        <v>8.5199999999999998E-2</v>
      </c>
      <c r="C58" s="4">
        <v>3.5000000000000001E-3</v>
      </c>
      <c r="D58" s="4">
        <v>1.52E-2</v>
      </c>
      <c r="E58" s="4">
        <v>7.6E-3</v>
      </c>
      <c r="F58" s="73">
        <f t="shared" si="0"/>
        <v>0.1115</v>
      </c>
      <c r="G58" s="4">
        <v>0.14449999999999999</v>
      </c>
      <c r="H58" s="1"/>
      <c r="I58" s="70">
        <v>68</v>
      </c>
      <c r="J58" s="72">
        <v>0.11070000000000001</v>
      </c>
      <c r="K58" s="4">
        <v>3.5000000000000001E-3</v>
      </c>
      <c r="L58" s="4">
        <v>1.52E-2</v>
      </c>
      <c r="M58" s="4">
        <v>7.6E-3</v>
      </c>
      <c r="N58" s="73">
        <f t="shared" si="1"/>
        <v>0.13700000000000001</v>
      </c>
      <c r="O58" s="4">
        <v>0.16200000000000001</v>
      </c>
    </row>
    <row r="59" spans="1:15" ht="16.5" x14ac:dyDescent="0.3">
      <c r="A59" s="70">
        <v>69</v>
      </c>
      <c r="B59" s="72">
        <v>8.5199999999999998E-2</v>
      </c>
      <c r="C59" s="4">
        <v>3.5000000000000001E-3</v>
      </c>
      <c r="D59" s="4">
        <v>1.52E-2</v>
      </c>
      <c r="E59" s="4">
        <v>7.6E-3</v>
      </c>
      <c r="F59" s="73">
        <f t="shared" si="0"/>
        <v>0.1115</v>
      </c>
      <c r="G59" s="4">
        <v>0.14449999999999999</v>
      </c>
      <c r="H59" s="1"/>
      <c r="I59" s="70">
        <v>69</v>
      </c>
      <c r="J59" s="72">
        <v>0.11070000000000001</v>
      </c>
      <c r="K59" s="4">
        <v>3.5000000000000001E-3</v>
      </c>
      <c r="L59" s="4">
        <v>1.52E-2</v>
      </c>
      <c r="M59" s="4">
        <v>7.6E-3</v>
      </c>
      <c r="N59" s="73">
        <f t="shared" si="1"/>
        <v>0.13700000000000001</v>
      </c>
      <c r="O59" s="4">
        <v>0.16200000000000001</v>
      </c>
    </row>
    <row r="60" spans="1:15" ht="16.5" x14ac:dyDescent="0.3">
      <c r="A60" s="70">
        <v>70</v>
      </c>
      <c r="B60" s="72">
        <v>8.5199999999999998E-2</v>
      </c>
      <c r="C60" s="4">
        <v>3.5000000000000001E-3</v>
      </c>
      <c r="D60" s="4">
        <v>1.52E-2</v>
      </c>
      <c r="E60" s="4">
        <v>7.6E-3</v>
      </c>
      <c r="F60" s="73">
        <f t="shared" si="0"/>
        <v>0.1115</v>
      </c>
      <c r="G60" s="4">
        <v>0.14449999999999999</v>
      </c>
      <c r="H60" s="7"/>
      <c r="I60" s="70">
        <v>70</v>
      </c>
      <c r="J60" s="72">
        <v>0.11070000000000001</v>
      </c>
      <c r="K60" s="4">
        <v>3.5000000000000001E-3</v>
      </c>
      <c r="L60" s="4">
        <v>1.52E-2</v>
      </c>
      <c r="M60" s="4">
        <v>7.6E-3</v>
      </c>
      <c r="N60" s="73">
        <f t="shared" si="1"/>
        <v>0.13700000000000001</v>
      </c>
      <c r="O60" s="4">
        <v>0.16200000000000001</v>
      </c>
    </row>
    <row r="61" spans="1:15" x14ac:dyDescent="0.2">
      <c r="H61" s="18"/>
    </row>
  </sheetData>
  <sheetProtection algorithmName="SHA-512" hashValue="t81q2itltRBraZGF8QFWgDnN2Zzuo3uUMyEsc6OfPdzVOXA+dov0cKq3KEjnbRkP7Ap/nInG6LFrMA9pDuWOpQ==" saltValue="zG6Bu5NFpY6XTsfvI2rapw==" spinCount="100000" sheet="1" objects="1" scenarios="1"/>
  <mergeCells count="4">
    <mergeCell ref="A2:G2"/>
    <mergeCell ref="I2:O2"/>
    <mergeCell ref="B3:F3"/>
    <mergeCell ref="J3:N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topLeftCell="A34" workbookViewId="0"/>
  </sheetViews>
  <sheetFormatPr baseColWidth="10" defaultRowHeight="12" x14ac:dyDescent="0.2"/>
  <cols>
    <col min="1" max="1" width="5.42578125" customWidth="1"/>
    <col min="2" max="2" width="9.7109375" hidden="1" customWidth="1"/>
    <col min="3" max="5" width="13.140625" hidden="1" customWidth="1"/>
    <col min="6" max="7" width="15.5703125" customWidth="1"/>
    <col min="8" max="8" width="8" customWidth="1"/>
    <col min="9" max="9" width="5.85546875" customWidth="1"/>
    <col min="10" max="10" width="10.28515625" hidden="1" customWidth="1"/>
    <col min="11" max="11" width="12" hidden="1" customWidth="1"/>
    <col min="12" max="12" width="11.7109375" hidden="1" customWidth="1"/>
    <col min="13" max="13" width="10.28515625" hidden="1" customWidth="1"/>
    <col min="14" max="15" width="15.42578125" customWidth="1"/>
    <col min="16" max="18" width="11.42578125" customWidth="1"/>
  </cols>
  <sheetData>
    <row r="1" spans="1:16" ht="21.75" customHeight="1" x14ac:dyDescent="0.3">
      <c r="A1" s="81" t="s">
        <v>27</v>
      </c>
      <c r="B1" s="69"/>
      <c r="C1" s="69"/>
      <c r="D1" s="69"/>
      <c r="E1" s="69"/>
      <c r="F1" s="69"/>
      <c r="G1" s="69"/>
      <c r="H1" s="1"/>
      <c r="I1" s="3"/>
      <c r="J1" s="2"/>
      <c r="K1" s="2"/>
      <c r="L1" s="2"/>
      <c r="M1" s="2"/>
      <c r="N1" s="2"/>
      <c r="O1" s="2"/>
      <c r="P1" s="1"/>
    </row>
    <row r="2" spans="1:16" ht="21.75" customHeight="1" x14ac:dyDescent="0.3">
      <c r="A2" s="92" t="s">
        <v>0</v>
      </c>
      <c r="B2" s="92"/>
      <c r="C2" s="92"/>
      <c r="D2" s="92"/>
      <c r="E2" s="92"/>
      <c r="F2" s="92"/>
      <c r="G2" s="92"/>
      <c r="H2" s="1"/>
      <c r="I2" s="92" t="s">
        <v>12</v>
      </c>
      <c r="J2" s="92"/>
      <c r="K2" s="92"/>
      <c r="L2" s="92"/>
      <c r="M2" s="92"/>
      <c r="N2" s="92"/>
      <c r="O2" s="92"/>
      <c r="P2" s="1"/>
    </row>
    <row r="3" spans="1:16" s="14" customFormat="1" ht="24.75" customHeight="1" x14ac:dyDescent="0.2">
      <c r="A3" s="82"/>
      <c r="B3" s="91" t="s">
        <v>20</v>
      </c>
      <c r="C3" s="91"/>
      <c r="D3" s="91"/>
      <c r="E3" s="91"/>
      <c r="F3" s="91"/>
      <c r="G3" s="83" t="s">
        <v>21</v>
      </c>
      <c r="H3" s="2"/>
      <c r="I3" s="82"/>
      <c r="J3" s="91" t="s">
        <v>20</v>
      </c>
      <c r="K3" s="91"/>
      <c r="L3" s="91"/>
      <c r="M3" s="91"/>
      <c r="N3" s="91"/>
      <c r="O3" s="83" t="s">
        <v>21</v>
      </c>
      <c r="P3" s="2"/>
    </row>
    <row r="4" spans="1:16" ht="45" x14ac:dyDescent="0.3">
      <c r="A4" s="77" t="s">
        <v>13</v>
      </c>
      <c r="B4" s="78" t="s">
        <v>14</v>
      </c>
      <c r="C4" s="79" t="s">
        <v>15</v>
      </c>
      <c r="D4" s="79" t="s">
        <v>17</v>
      </c>
      <c r="E4" s="79" t="s">
        <v>16</v>
      </c>
      <c r="F4" s="80" t="s">
        <v>22</v>
      </c>
      <c r="G4" s="79" t="s">
        <v>23</v>
      </c>
      <c r="H4" s="1"/>
      <c r="I4" s="77" t="s">
        <v>13</v>
      </c>
      <c r="J4" s="78" t="s">
        <v>14</v>
      </c>
      <c r="K4" s="79" t="s">
        <v>15</v>
      </c>
      <c r="L4" s="79" t="s">
        <v>17</v>
      </c>
      <c r="M4" s="79" t="s">
        <v>16</v>
      </c>
      <c r="N4" s="80" t="s">
        <v>22</v>
      </c>
      <c r="O4" s="79" t="s">
        <v>23</v>
      </c>
      <c r="P4" s="1"/>
    </row>
    <row r="5" spans="1:16" ht="16.5" x14ac:dyDescent="0.3">
      <c r="A5" s="70">
        <v>15</v>
      </c>
      <c r="B5" s="72">
        <v>0</v>
      </c>
      <c r="C5" s="4">
        <v>0</v>
      </c>
      <c r="D5" s="4">
        <v>0</v>
      </c>
      <c r="E5" s="4">
        <v>0</v>
      </c>
      <c r="F5" s="73">
        <f>B5+C5+D5+E5</f>
        <v>0</v>
      </c>
      <c r="G5" s="4">
        <v>0</v>
      </c>
      <c r="H5" s="1"/>
      <c r="I5" s="70">
        <v>15</v>
      </c>
      <c r="J5" s="72">
        <v>0</v>
      </c>
      <c r="K5" s="4">
        <v>0</v>
      </c>
      <c r="L5" s="4">
        <v>0</v>
      </c>
      <c r="M5" s="4">
        <v>0</v>
      </c>
      <c r="N5" s="73">
        <f>J5+K5+L5+M5</f>
        <v>0</v>
      </c>
      <c r="O5" s="4">
        <v>0</v>
      </c>
      <c r="P5" s="1"/>
    </row>
    <row r="6" spans="1:16" ht="16.5" x14ac:dyDescent="0.3">
      <c r="A6" s="70">
        <v>16</v>
      </c>
      <c r="B6" s="72">
        <v>0</v>
      </c>
      <c r="C6" s="4">
        <v>0</v>
      </c>
      <c r="D6" s="4">
        <v>0</v>
      </c>
      <c r="E6" s="4">
        <v>0</v>
      </c>
      <c r="F6" s="73">
        <f t="shared" ref="F6:F60" si="0">B6+C6+D6+E6</f>
        <v>0</v>
      </c>
      <c r="G6" s="4">
        <v>0</v>
      </c>
      <c r="H6" s="1"/>
      <c r="I6" s="70">
        <v>16</v>
      </c>
      <c r="J6" s="72">
        <v>0</v>
      </c>
      <c r="K6" s="4">
        <v>0</v>
      </c>
      <c r="L6" s="4">
        <v>0</v>
      </c>
      <c r="M6" s="4">
        <v>0</v>
      </c>
      <c r="N6" s="73">
        <f t="shared" ref="N6:N60" si="1">J6+K6+L6+M6</f>
        <v>0</v>
      </c>
      <c r="O6" s="4">
        <v>0</v>
      </c>
      <c r="P6" s="1"/>
    </row>
    <row r="7" spans="1:16" s="14" customFormat="1" ht="16.5" x14ac:dyDescent="0.3">
      <c r="A7" s="70">
        <v>17</v>
      </c>
      <c r="B7" s="72">
        <v>0</v>
      </c>
      <c r="C7" s="4">
        <v>0</v>
      </c>
      <c r="D7" s="4">
        <v>0</v>
      </c>
      <c r="E7" s="4">
        <v>0</v>
      </c>
      <c r="F7" s="73">
        <f t="shared" si="0"/>
        <v>0</v>
      </c>
      <c r="G7" s="4">
        <v>0</v>
      </c>
      <c r="H7" s="22"/>
      <c r="I7" s="70">
        <v>17</v>
      </c>
      <c r="J7" s="72">
        <v>0</v>
      </c>
      <c r="K7" s="4">
        <v>0</v>
      </c>
      <c r="L7" s="4">
        <v>0</v>
      </c>
      <c r="M7" s="4">
        <v>0</v>
      </c>
      <c r="N7" s="73">
        <f t="shared" si="1"/>
        <v>0</v>
      </c>
      <c r="O7" s="4">
        <v>0</v>
      </c>
      <c r="P7" s="22"/>
    </row>
    <row r="8" spans="1:16" s="21" customFormat="1" ht="15" x14ac:dyDescent="0.25">
      <c r="A8" s="71">
        <v>18</v>
      </c>
      <c r="B8" s="74">
        <v>0</v>
      </c>
      <c r="C8" s="5">
        <v>0</v>
      </c>
      <c r="D8" s="5">
        <v>0</v>
      </c>
      <c r="E8" s="5">
        <v>7.6E-3</v>
      </c>
      <c r="F8" s="75">
        <f t="shared" si="0"/>
        <v>7.6E-3</v>
      </c>
      <c r="G8" s="5">
        <v>1.14E-2</v>
      </c>
      <c r="H8" s="20"/>
      <c r="I8" s="71">
        <v>18</v>
      </c>
      <c r="J8" s="74">
        <v>0</v>
      </c>
      <c r="K8" s="5">
        <v>0</v>
      </c>
      <c r="L8" s="5">
        <v>0</v>
      </c>
      <c r="M8" s="5">
        <v>7.6E-3</v>
      </c>
      <c r="N8" s="75">
        <f t="shared" si="1"/>
        <v>7.6E-3</v>
      </c>
      <c r="O8" s="5">
        <v>1.14E-2</v>
      </c>
      <c r="P8" s="20"/>
    </row>
    <row r="9" spans="1:16" ht="16.5" x14ac:dyDescent="0.3">
      <c r="A9" s="70">
        <v>19</v>
      </c>
      <c r="B9" s="72">
        <v>0</v>
      </c>
      <c r="C9" s="4">
        <v>0</v>
      </c>
      <c r="D9" s="4">
        <v>0</v>
      </c>
      <c r="E9" s="4">
        <v>7.6E-3</v>
      </c>
      <c r="F9" s="73">
        <f t="shared" si="0"/>
        <v>7.6E-3</v>
      </c>
      <c r="G9" s="4">
        <v>1.14E-2</v>
      </c>
      <c r="H9" s="1"/>
      <c r="I9" s="70">
        <v>19</v>
      </c>
      <c r="J9" s="72">
        <v>0</v>
      </c>
      <c r="K9" s="4">
        <v>0</v>
      </c>
      <c r="L9" s="4">
        <v>0</v>
      </c>
      <c r="M9" s="4">
        <v>7.6E-3</v>
      </c>
      <c r="N9" s="73">
        <f t="shared" si="1"/>
        <v>7.6E-3</v>
      </c>
      <c r="O9" s="4">
        <v>1.14E-2</v>
      </c>
    </row>
    <row r="10" spans="1:16" ht="16.5" x14ac:dyDescent="0.3">
      <c r="A10" s="71">
        <v>20</v>
      </c>
      <c r="B10" s="74">
        <v>6.4199999999999993E-2</v>
      </c>
      <c r="C10" s="5">
        <v>0</v>
      </c>
      <c r="D10" s="5">
        <v>1.52E-2</v>
      </c>
      <c r="E10" s="5">
        <v>7.6E-3</v>
      </c>
      <c r="F10" s="75">
        <f t="shared" si="0"/>
        <v>8.6999999999999994E-2</v>
      </c>
      <c r="G10" s="5">
        <v>0.14699999999999999</v>
      </c>
      <c r="H10" s="1"/>
      <c r="I10" s="71">
        <v>20</v>
      </c>
      <c r="J10" s="74">
        <v>8.9700000000000002E-2</v>
      </c>
      <c r="K10" s="5">
        <v>0</v>
      </c>
      <c r="L10" s="5">
        <v>1.52E-2</v>
      </c>
      <c r="M10" s="5">
        <v>7.6E-3</v>
      </c>
      <c r="N10" s="75">
        <f t="shared" si="1"/>
        <v>0.1125</v>
      </c>
      <c r="O10" s="5">
        <v>0.16450000000000001</v>
      </c>
    </row>
    <row r="11" spans="1:16" ht="16.5" x14ac:dyDescent="0.3">
      <c r="A11" s="70">
        <v>21</v>
      </c>
      <c r="B11" s="72">
        <v>6.4199999999999993E-2</v>
      </c>
      <c r="C11" s="4">
        <v>0</v>
      </c>
      <c r="D11" s="4">
        <v>1.52E-2</v>
      </c>
      <c r="E11" s="4">
        <v>7.6E-3</v>
      </c>
      <c r="F11" s="73">
        <f t="shared" si="0"/>
        <v>8.6999999999999994E-2</v>
      </c>
      <c r="G11" s="4">
        <v>0.14699999999999999</v>
      </c>
      <c r="H11" s="1"/>
      <c r="I11" s="70">
        <v>21</v>
      </c>
      <c r="J11" s="72">
        <v>8.9700000000000002E-2</v>
      </c>
      <c r="K11" s="4">
        <v>0</v>
      </c>
      <c r="L11" s="4">
        <v>1.52E-2</v>
      </c>
      <c r="M11" s="4">
        <v>7.6E-3</v>
      </c>
      <c r="N11" s="73">
        <f t="shared" si="1"/>
        <v>0.1125</v>
      </c>
      <c r="O11" s="4">
        <v>0.16450000000000001</v>
      </c>
    </row>
    <row r="12" spans="1:16" ht="16.5" x14ac:dyDescent="0.3">
      <c r="A12" s="70">
        <v>22</v>
      </c>
      <c r="B12" s="72">
        <v>6.4199999999999993E-2</v>
      </c>
      <c r="C12" s="4">
        <v>0</v>
      </c>
      <c r="D12" s="4">
        <v>1.52E-2</v>
      </c>
      <c r="E12" s="4">
        <v>7.6E-3</v>
      </c>
      <c r="F12" s="73">
        <f t="shared" si="0"/>
        <v>8.6999999999999994E-2</v>
      </c>
      <c r="G12" s="4">
        <v>0.14699999999999999</v>
      </c>
      <c r="H12" s="1"/>
      <c r="I12" s="70">
        <v>22</v>
      </c>
      <c r="J12" s="72">
        <v>8.9700000000000002E-2</v>
      </c>
      <c r="K12" s="4">
        <v>0</v>
      </c>
      <c r="L12" s="4">
        <v>1.52E-2</v>
      </c>
      <c r="M12" s="4">
        <v>7.6E-3</v>
      </c>
      <c r="N12" s="73">
        <f t="shared" si="1"/>
        <v>0.1125</v>
      </c>
      <c r="O12" s="4">
        <v>0.16450000000000001</v>
      </c>
    </row>
    <row r="13" spans="1:16" ht="16.5" x14ac:dyDescent="0.3">
      <c r="A13" s="70">
        <v>23</v>
      </c>
      <c r="B13" s="72">
        <v>6.4199999999999993E-2</v>
      </c>
      <c r="C13" s="4">
        <v>0</v>
      </c>
      <c r="D13" s="4">
        <v>1.52E-2</v>
      </c>
      <c r="E13" s="4">
        <v>7.6E-3</v>
      </c>
      <c r="F13" s="73">
        <f t="shared" si="0"/>
        <v>8.6999999999999994E-2</v>
      </c>
      <c r="G13" s="4">
        <v>0.14699999999999999</v>
      </c>
      <c r="H13" s="1"/>
      <c r="I13" s="70">
        <v>23</v>
      </c>
      <c r="J13" s="72">
        <v>8.9700000000000002E-2</v>
      </c>
      <c r="K13" s="4">
        <v>0</v>
      </c>
      <c r="L13" s="4">
        <v>1.52E-2</v>
      </c>
      <c r="M13" s="4">
        <v>7.6E-3</v>
      </c>
      <c r="N13" s="73">
        <f t="shared" si="1"/>
        <v>0.1125</v>
      </c>
      <c r="O13" s="4">
        <v>0.16450000000000001</v>
      </c>
    </row>
    <row r="14" spans="1:16" ht="16.5" x14ac:dyDescent="0.3">
      <c r="A14" s="70">
        <v>24</v>
      </c>
      <c r="B14" s="72">
        <v>6.4199999999999993E-2</v>
      </c>
      <c r="C14" s="4">
        <v>0</v>
      </c>
      <c r="D14" s="4">
        <v>1.52E-2</v>
      </c>
      <c r="E14" s="4">
        <v>7.6E-3</v>
      </c>
      <c r="F14" s="73">
        <f t="shared" si="0"/>
        <v>8.6999999999999994E-2</v>
      </c>
      <c r="G14" s="4">
        <v>0.14699999999999999</v>
      </c>
      <c r="H14" s="1"/>
      <c r="I14" s="70">
        <v>24</v>
      </c>
      <c r="J14" s="72">
        <v>8.9700000000000002E-2</v>
      </c>
      <c r="K14" s="4">
        <v>0</v>
      </c>
      <c r="L14" s="4">
        <v>1.52E-2</v>
      </c>
      <c r="M14" s="4">
        <v>7.6E-3</v>
      </c>
      <c r="N14" s="73">
        <f t="shared" si="1"/>
        <v>0.1125</v>
      </c>
      <c r="O14" s="4">
        <v>0.16450000000000001</v>
      </c>
    </row>
    <row r="15" spans="1:16" ht="16.5" x14ac:dyDescent="0.3">
      <c r="A15" s="70">
        <v>25</v>
      </c>
      <c r="B15" s="72">
        <v>6.4199999999999993E-2</v>
      </c>
      <c r="C15" s="4">
        <v>0</v>
      </c>
      <c r="D15" s="4">
        <v>1.52E-2</v>
      </c>
      <c r="E15" s="4">
        <v>7.6E-3</v>
      </c>
      <c r="F15" s="73">
        <f t="shared" si="0"/>
        <v>8.6999999999999994E-2</v>
      </c>
      <c r="G15" s="4">
        <v>0.14699999999999999</v>
      </c>
      <c r="H15" s="1"/>
      <c r="I15" s="70">
        <v>25</v>
      </c>
      <c r="J15" s="72">
        <v>8.9700000000000002E-2</v>
      </c>
      <c r="K15" s="4">
        <v>0</v>
      </c>
      <c r="L15" s="4">
        <v>1.52E-2</v>
      </c>
      <c r="M15" s="4">
        <v>7.6E-3</v>
      </c>
      <c r="N15" s="73">
        <f t="shared" si="1"/>
        <v>0.1125</v>
      </c>
      <c r="O15" s="4">
        <v>0.16450000000000001</v>
      </c>
    </row>
    <row r="16" spans="1:16" ht="16.5" x14ac:dyDescent="0.3">
      <c r="A16" s="70">
        <v>26</v>
      </c>
      <c r="B16" s="72">
        <v>6.4199999999999993E-2</v>
      </c>
      <c r="C16" s="4">
        <v>0</v>
      </c>
      <c r="D16" s="4">
        <v>1.52E-2</v>
      </c>
      <c r="E16" s="4">
        <v>7.6E-3</v>
      </c>
      <c r="F16" s="73">
        <f t="shared" si="0"/>
        <v>8.6999999999999994E-2</v>
      </c>
      <c r="G16" s="4">
        <v>0.14699999999999999</v>
      </c>
      <c r="H16" s="1"/>
      <c r="I16" s="70">
        <v>26</v>
      </c>
      <c r="J16" s="72">
        <v>8.9700000000000002E-2</v>
      </c>
      <c r="K16" s="4">
        <v>0</v>
      </c>
      <c r="L16" s="4">
        <v>1.52E-2</v>
      </c>
      <c r="M16" s="4">
        <v>7.6E-3</v>
      </c>
      <c r="N16" s="73">
        <f t="shared" si="1"/>
        <v>0.1125</v>
      </c>
      <c r="O16" s="4">
        <v>0.16450000000000001</v>
      </c>
      <c r="P16" s="1"/>
    </row>
    <row r="17" spans="1:16" ht="16.5" x14ac:dyDescent="0.3">
      <c r="A17" s="70">
        <v>27</v>
      </c>
      <c r="B17" s="72">
        <v>6.4199999999999993E-2</v>
      </c>
      <c r="C17" s="4">
        <v>0</v>
      </c>
      <c r="D17" s="4">
        <v>1.52E-2</v>
      </c>
      <c r="E17" s="4">
        <v>7.6E-3</v>
      </c>
      <c r="F17" s="73">
        <f t="shared" si="0"/>
        <v>8.6999999999999994E-2</v>
      </c>
      <c r="G17" s="4">
        <v>0.14699999999999999</v>
      </c>
      <c r="H17" s="1"/>
      <c r="I17" s="70">
        <v>27</v>
      </c>
      <c r="J17" s="72">
        <v>8.9700000000000002E-2</v>
      </c>
      <c r="K17" s="4">
        <v>0</v>
      </c>
      <c r="L17" s="4">
        <v>1.52E-2</v>
      </c>
      <c r="M17" s="4">
        <v>7.6E-3</v>
      </c>
      <c r="N17" s="73">
        <f t="shared" si="1"/>
        <v>0.1125</v>
      </c>
      <c r="O17" s="4">
        <v>0.16450000000000001</v>
      </c>
      <c r="P17" s="1"/>
    </row>
    <row r="18" spans="1:16" ht="16.5" x14ac:dyDescent="0.3">
      <c r="A18" s="70">
        <v>28</v>
      </c>
      <c r="B18" s="72">
        <v>6.4199999999999993E-2</v>
      </c>
      <c r="C18" s="4">
        <v>0</v>
      </c>
      <c r="D18" s="4">
        <v>1.52E-2</v>
      </c>
      <c r="E18" s="4">
        <v>7.6E-3</v>
      </c>
      <c r="F18" s="73">
        <f t="shared" si="0"/>
        <v>8.6999999999999994E-2</v>
      </c>
      <c r="G18" s="4">
        <v>0.14699999999999999</v>
      </c>
      <c r="H18" s="1"/>
      <c r="I18" s="70">
        <v>28</v>
      </c>
      <c r="J18" s="72">
        <v>8.9700000000000002E-2</v>
      </c>
      <c r="K18" s="4">
        <v>0</v>
      </c>
      <c r="L18" s="4">
        <v>1.52E-2</v>
      </c>
      <c r="M18" s="4">
        <v>7.6E-3</v>
      </c>
      <c r="N18" s="73">
        <f t="shared" si="1"/>
        <v>0.1125</v>
      </c>
      <c r="O18" s="4">
        <v>0.16450000000000001</v>
      </c>
    </row>
    <row r="19" spans="1:16" ht="16.5" x14ac:dyDescent="0.3">
      <c r="A19" s="70">
        <v>29</v>
      </c>
      <c r="B19" s="72">
        <v>6.4199999999999993E-2</v>
      </c>
      <c r="C19" s="4">
        <v>0</v>
      </c>
      <c r="D19" s="4">
        <v>1.52E-2</v>
      </c>
      <c r="E19" s="4">
        <v>7.6E-3</v>
      </c>
      <c r="F19" s="73">
        <f t="shared" si="0"/>
        <v>8.6999999999999994E-2</v>
      </c>
      <c r="G19" s="4">
        <v>0.14699999999999999</v>
      </c>
      <c r="H19" s="1"/>
      <c r="I19" s="70">
        <v>29</v>
      </c>
      <c r="J19" s="72">
        <v>8.9700000000000002E-2</v>
      </c>
      <c r="K19" s="4">
        <v>0</v>
      </c>
      <c r="L19" s="4">
        <v>1.52E-2</v>
      </c>
      <c r="M19" s="4">
        <v>7.6E-3</v>
      </c>
      <c r="N19" s="73">
        <f t="shared" si="1"/>
        <v>0.1125</v>
      </c>
      <c r="O19" s="4">
        <v>0.16450000000000001</v>
      </c>
    </row>
    <row r="20" spans="1:16" ht="16.5" x14ac:dyDescent="0.3">
      <c r="A20" s="71">
        <v>30</v>
      </c>
      <c r="B20" s="74">
        <v>6.9199999999999998E-2</v>
      </c>
      <c r="C20" s="6">
        <v>0</v>
      </c>
      <c r="D20" s="6">
        <v>1.52E-2</v>
      </c>
      <c r="E20" s="6">
        <v>7.6E-3</v>
      </c>
      <c r="F20" s="76">
        <f t="shared" si="0"/>
        <v>9.1999999999999998E-2</v>
      </c>
      <c r="G20" s="5">
        <v>0.14699999999999999</v>
      </c>
      <c r="H20" s="1"/>
      <c r="I20" s="71">
        <v>30</v>
      </c>
      <c r="J20" s="74">
        <v>9.4700000000000006E-2</v>
      </c>
      <c r="K20" s="6">
        <v>0</v>
      </c>
      <c r="L20" s="6">
        <v>1.52E-2</v>
      </c>
      <c r="M20" s="6">
        <v>7.6E-3</v>
      </c>
      <c r="N20" s="76">
        <f t="shared" si="1"/>
        <v>0.11750000000000001</v>
      </c>
      <c r="O20" s="5">
        <v>0.16450000000000001</v>
      </c>
    </row>
    <row r="21" spans="1:16" ht="16.5" x14ac:dyDescent="0.3">
      <c r="A21" s="70">
        <v>31</v>
      </c>
      <c r="B21" s="72">
        <v>6.9199999999999998E-2</v>
      </c>
      <c r="C21" s="4">
        <v>0</v>
      </c>
      <c r="D21" s="4">
        <v>1.52E-2</v>
      </c>
      <c r="E21" s="4">
        <v>7.6E-3</v>
      </c>
      <c r="F21" s="73">
        <f t="shared" si="0"/>
        <v>9.1999999999999998E-2</v>
      </c>
      <c r="G21" s="4">
        <v>0.14699999999999999</v>
      </c>
      <c r="H21" s="1"/>
      <c r="I21" s="70">
        <v>31</v>
      </c>
      <c r="J21" s="72">
        <v>9.4700000000000006E-2</v>
      </c>
      <c r="K21" s="4">
        <v>0</v>
      </c>
      <c r="L21" s="4">
        <v>1.52E-2</v>
      </c>
      <c r="M21" s="4">
        <v>7.6E-3</v>
      </c>
      <c r="N21" s="73">
        <f t="shared" si="1"/>
        <v>0.11750000000000001</v>
      </c>
      <c r="O21" s="4">
        <v>0.16450000000000001</v>
      </c>
    </row>
    <row r="22" spans="1:16" ht="16.5" x14ac:dyDescent="0.3">
      <c r="A22" s="70">
        <v>32</v>
      </c>
      <c r="B22" s="72">
        <v>6.9199999999999998E-2</v>
      </c>
      <c r="C22" s="4">
        <v>0</v>
      </c>
      <c r="D22" s="4">
        <v>1.52E-2</v>
      </c>
      <c r="E22" s="4">
        <v>7.6E-3</v>
      </c>
      <c r="F22" s="73">
        <f t="shared" si="0"/>
        <v>9.1999999999999998E-2</v>
      </c>
      <c r="G22" s="4">
        <v>0.14699999999999999</v>
      </c>
      <c r="H22" s="1"/>
      <c r="I22" s="70">
        <v>32</v>
      </c>
      <c r="J22" s="72">
        <v>9.4700000000000006E-2</v>
      </c>
      <c r="K22" s="4">
        <v>0</v>
      </c>
      <c r="L22" s="4">
        <v>1.52E-2</v>
      </c>
      <c r="M22" s="4">
        <v>7.6E-3</v>
      </c>
      <c r="N22" s="73">
        <f t="shared" si="1"/>
        <v>0.11750000000000001</v>
      </c>
      <c r="O22" s="4">
        <v>0.16450000000000001</v>
      </c>
    </row>
    <row r="23" spans="1:16" ht="16.5" x14ac:dyDescent="0.3">
      <c r="A23" s="70">
        <v>33</v>
      </c>
      <c r="B23" s="72">
        <v>6.9199999999999998E-2</v>
      </c>
      <c r="C23" s="4">
        <v>0</v>
      </c>
      <c r="D23" s="4">
        <v>1.52E-2</v>
      </c>
      <c r="E23" s="4">
        <v>7.6E-3</v>
      </c>
      <c r="F23" s="73">
        <f t="shared" si="0"/>
        <v>9.1999999999999998E-2</v>
      </c>
      <c r="G23" s="4">
        <v>0.14699999999999999</v>
      </c>
      <c r="H23" s="1"/>
      <c r="I23" s="70">
        <v>33</v>
      </c>
      <c r="J23" s="72">
        <v>9.4700000000000006E-2</v>
      </c>
      <c r="K23" s="4">
        <v>0</v>
      </c>
      <c r="L23" s="4">
        <v>1.52E-2</v>
      </c>
      <c r="M23" s="4">
        <v>7.6E-3</v>
      </c>
      <c r="N23" s="73">
        <f t="shared" si="1"/>
        <v>0.11750000000000001</v>
      </c>
      <c r="O23" s="4">
        <v>0.16450000000000001</v>
      </c>
    </row>
    <row r="24" spans="1:16" ht="16.5" x14ac:dyDescent="0.3">
      <c r="A24" s="70">
        <v>34</v>
      </c>
      <c r="B24" s="72">
        <v>6.9199999999999998E-2</v>
      </c>
      <c r="C24" s="4">
        <v>0</v>
      </c>
      <c r="D24" s="4">
        <v>1.52E-2</v>
      </c>
      <c r="E24" s="4">
        <v>7.6E-3</v>
      </c>
      <c r="F24" s="73">
        <f t="shared" si="0"/>
        <v>9.1999999999999998E-2</v>
      </c>
      <c r="G24" s="4">
        <v>0.14699999999999999</v>
      </c>
      <c r="H24" s="1"/>
      <c r="I24" s="70">
        <v>34</v>
      </c>
      <c r="J24" s="72">
        <v>9.4700000000000006E-2</v>
      </c>
      <c r="K24" s="4">
        <v>0</v>
      </c>
      <c r="L24" s="4">
        <v>1.52E-2</v>
      </c>
      <c r="M24" s="4">
        <v>7.6E-3</v>
      </c>
      <c r="N24" s="73">
        <f t="shared" si="1"/>
        <v>0.11750000000000001</v>
      </c>
      <c r="O24" s="4">
        <v>0.16450000000000001</v>
      </c>
    </row>
    <row r="25" spans="1:16" ht="16.5" x14ac:dyDescent="0.3">
      <c r="A25" s="70">
        <v>35</v>
      </c>
      <c r="B25" s="72">
        <v>6.9199999999999998E-2</v>
      </c>
      <c r="C25" s="4">
        <v>0</v>
      </c>
      <c r="D25" s="4">
        <v>1.52E-2</v>
      </c>
      <c r="E25" s="4">
        <v>7.6E-3</v>
      </c>
      <c r="F25" s="73">
        <f t="shared" si="0"/>
        <v>9.1999999999999998E-2</v>
      </c>
      <c r="G25" s="4">
        <v>0.14699999999999999</v>
      </c>
      <c r="H25" s="1"/>
      <c r="I25" s="70">
        <v>35</v>
      </c>
      <c r="J25" s="72">
        <v>9.4700000000000006E-2</v>
      </c>
      <c r="K25" s="4">
        <v>0</v>
      </c>
      <c r="L25" s="4">
        <v>1.52E-2</v>
      </c>
      <c r="M25" s="4">
        <v>7.6E-3</v>
      </c>
      <c r="N25" s="73">
        <f t="shared" si="1"/>
        <v>0.11750000000000001</v>
      </c>
      <c r="O25" s="4">
        <v>0.16450000000000001</v>
      </c>
    </row>
    <row r="26" spans="1:16" ht="16.5" x14ac:dyDescent="0.3">
      <c r="A26" s="70">
        <v>36</v>
      </c>
      <c r="B26" s="72">
        <v>6.9199999999999998E-2</v>
      </c>
      <c r="C26" s="4">
        <v>0</v>
      </c>
      <c r="D26" s="4">
        <v>1.52E-2</v>
      </c>
      <c r="E26" s="4">
        <v>7.6E-3</v>
      </c>
      <c r="F26" s="73">
        <f t="shared" si="0"/>
        <v>9.1999999999999998E-2</v>
      </c>
      <c r="G26" s="4">
        <v>0.14699999999999999</v>
      </c>
      <c r="H26" s="1"/>
      <c r="I26" s="70">
        <v>36</v>
      </c>
      <c r="J26" s="72">
        <v>9.4700000000000006E-2</v>
      </c>
      <c r="K26" s="4">
        <v>0</v>
      </c>
      <c r="L26" s="4">
        <v>1.52E-2</v>
      </c>
      <c r="M26" s="4">
        <v>7.6E-3</v>
      </c>
      <c r="N26" s="73">
        <f t="shared" si="1"/>
        <v>0.11750000000000001</v>
      </c>
      <c r="O26" s="4">
        <v>0.16450000000000001</v>
      </c>
    </row>
    <row r="27" spans="1:16" ht="16.5" x14ac:dyDescent="0.3">
      <c r="A27" s="70">
        <v>37</v>
      </c>
      <c r="B27" s="72">
        <v>6.9199999999999998E-2</v>
      </c>
      <c r="C27" s="4">
        <v>0</v>
      </c>
      <c r="D27" s="4">
        <v>1.52E-2</v>
      </c>
      <c r="E27" s="4">
        <v>7.6E-3</v>
      </c>
      <c r="F27" s="73">
        <f t="shared" si="0"/>
        <v>9.1999999999999998E-2</v>
      </c>
      <c r="G27" s="4">
        <v>0.14699999999999999</v>
      </c>
      <c r="H27" s="1"/>
      <c r="I27" s="70">
        <v>37</v>
      </c>
      <c r="J27" s="72">
        <v>9.4700000000000006E-2</v>
      </c>
      <c r="K27" s="4">
        <v>0</v>
      </c>
      <c r="L27" s="4">
        <v>1.52E-2</v>
      </c>
      <c r="M27" s="4">
        <v>7.6E-3</v>
      </c>
      <c r="N27" s="73">
        <f t="shared" si="1"/>
        <v>0.11750000000000001</v>
      </c>
      <c r="O27" s="4">
        <v>0.16450000000000001</v>
      </c>
    </row>
    <row r="28" spans="1:16" ht="16.5" x14ac:dyDescent="0.3">
      <c r="A28" s="70">
        <v>38</v>
      </c>
      <c r="B28" s="72">
        <v>6.9199999999999998E-2</v>
      </c>
      <c r="C28" s="4">
        <v>0</v>
      </c>
      <c r="D28" s="4">
        <v>1.52E-2</v>
      </c>
      <c r="E28" s="4">
        <v>7.6E-3</v>
      </c>
      <c r="F28" s="73">
        <f t="shared" si="0"/>
        <v>9.1999999999999998E-2</v>
      </c>
      <c r="G28" s="4">
        <v>0.14699999999999999</v>
      </c>
      <c r="H28" s="1"/>
      <c r="I28" s="70">
        <v>38</v>
      </c>
      <c r="J28" s="72">
        <v>9.4700000000000006E-2</v>
      </c>
      <c r="K28" s="4">
        <v>0</v>
      </c>
      <c r="L28" s="4">
        <v>1.52E-2</v>
      </c>
      <c r="M28" s="4">
        <v>7.6E-3</v>
      </c>
      <c r="N28" s="73">
        <f t="shared" si="1"/>
        <v>0.11750000000000001</v>
      </c>
      <c r="O28" s="4">
        <v>0.16450000000000001</v>
      </c>
    </row>
    <row r="29" spans="1:16" ht="16.5" x14ac:dyDescent="0.3">
      <c r="A29" s="70">
        <v>39</v>
      </c>
      <c r="B29" s="72">
        <v>6.9199999999999998E-2</v>
      </c>
      <c r="C29" s="4">
        <v>0</v>
      </c>
      <c r="D29" s="4">
        <v>1.52E-2</v>
      </c>
      <c r="E29" s="4">
        <v>7.6E-3</v>
      </c>
      <c r="F29" s="73">
        <f t="shared" si="0"/>
        <v>9.1999999999999998E-2</v>
      </c>
      <c r="G29" s="4">
        <v>0.14699999999999999</v>
      </c>
      <c r="H29" s="1"/>
      <c r="I29" s="70">
        <v>39</v>
      </c>
      <c r="J29" s="72">
        <v>9.4700000000000006E-2</v>
      </c>
      <c r="K29" s="4">
        <v>0</v>
      </c>
      <c r="L29" s="4">
        <v>1.52E-2</v>
      </c>
      <c r="M29" s="4">
        <v>7.6E-3</v>
      </c>
      <c r="N29" s="73">
        <f t="shared" si="1"/>
        <v>0.11750000000000001</v>
      </c>
      <c r="O29" s="4">
        <v>0.16450000000000001</v>
      </c>
    </row>
    <row r="30" spans="1:16" ht="16.5" x14ac:dyDescent="0.3">
      <c r="A30" s="71">
        <v>40</v>
      </c>
      <c r="B30" s="74">
        <v>7.5200000000000003E-2</v>
      </c>
      <c r="C30" s="5">
        <v>0</v>
      </c>
      <c r="D30" s="5">
        <v>1.52E-2</v>
      </c>
      <c r="E30" s="5">
        <v>7.6E-3</v>
      </c>
      <c r="F30" s="75">
        <f t="shared" si="0"/>
        <v>9.8000000000000004E-2</v>
      </c>
      <c r="G30" s="5">
        <v>0.14699999999999999</v>
      </c>
      <c r="H30" s="1"/>
      <c r="I30" s="71">
        <v>40</v>
      </c>
      <c r="J30" s="74">
        <v>0.1007</v>
      </c>
      <c r="K30" s="5">
        <v>0</v>
      </c>
      <c r="L30" s="5">
        <v>1.52E-2</v>
      </c>
      <c r="M30" s="5">
        <v>7.6E-3</v>
      </c>
      <c r="N30" s="75">
        <f t="shared" si="1"/>
        <v>0.1235</v>
      </c>
      <c r="O30" s="5">
        <v>0.16450000000000001</v>
      </c>
    </row>
    <row r="31" spans="1:16" ht="16.5" x14ac:dyDescent="0.3">
      <c r="A31" s="70">
        <v>41</v>
      </c>
      <c r="B31" s="72">
        <v>7.5200000000000003E-2</v>
      </c>
      <c r="C31" s="4">
        <v>0</v>
      </c>
      <c r="D31" s="4">
        <v>1.52E-2</v>
      </c>
      <c r="E31" s="4">
        <v>7.6E-3</v>
      </c>
      <c r="F31" s="73">
        <f t="shared" si="0"/>
        <v>9.8000000000000004E-2</v>
      </c>
      <c r="G31" s="4">
        <v>0.14699999999999999</v>
      </c>
      <c r="H31" s="1"/>
      <c r="I31" s="70">
        <v>41</v>
      </c>
      <c r="J31" s="72">
        <v>0.1007</v>
      </c>
      <c r="K31" s="4">
        <v>0</v>
      </c>
      <c r="L31" s="4">
        <v>1.52E-2</v>
      </c>
      <c r="M31" s="4">
        <v>7.6E-3</v>
      </c>
      <c r="N31" s="73">
        <f t="shared" si="1"/>
        <v>0.1235</v>
      </c>
      <c r="O31" s="4">
        <v>0.16450000000000001</v>
      </c>
    </row>
    <row r="32" spans="1:16" ht="16.5" x14ac:dyDescent="0.3">
      <c r="A32" s="70">
        <v>42</v>
      </c>
      <c r="B32" s="72">
        <v>7.5200000000000003E-2</v>
      </c>
      <c r="C32" s="4">
        <v>0</v>
      </c>
      <c r="D32" s="4">
        <v>1.52E-2</v>
      </c>
      <c r="E32" s="4">
        <v>7.6E-3</v>
      </c>
      <c r="F32" s="73">
        <f t="shared" si="0"/>
        <v>9.8000000000000004E-2</v>
      </c>
      <c r="G32" s="4">
        <v>0.14699999999999999</v>
      </c>
      <c r="H32" s="1"/>
      <c r="I32" s="70">
        <v>42</v>
      </c>
      <c r="J32" s="72">
        <v>0.1007</v>
      </c>
      <c r="K32" s="4">
        <v>0</v>
      </c>
      <c r="L32" s="4">
        <v>1.52E-2</v>
      </c>
      <c r="M32" s="4">
        <v>7.6E-3</v>
      </c>
      <c r="N32" s="73">
        <f t="shared" si="1"/>
        <v>0.1235</v>
      </c>
      <c r="O32" s="4">
        <v>0.16450000000000001</v>
      </c>
    </row>
    <row r="33" spans="1:15" ht="16.5" x14ac:dyDescent="0.3">
      <c r="A33" s="70">
        <v>43</v>
      </c>
      <c r="B33" s="72">
        <v>7.5200000000000003E-2</v>
      </c>
      <c r="C33" s="4">
        <v>0</v>
      </c>
      <c r="D33" s="4">
        <v>1.52E-2</v>
      </c>
      <c r="E33" s="4">
        <v>7.6E-3</v>
      </c>
      <c r="F33" s="73">
        <f t="shared" si="0"/>
        <v>9.8000000000000004E-2</v>
      </c>
      <c r="G33" s="4">
        <v>0.14699999999999999</v>
      </c>
      <c r="H33" s="1"/>
      <c r="I33" s="70">
        <v>43</v>
      </c>
      <c r="J33" s="72">
        <v>0.1007</v>
      </c>
      <c r="K33" s="4">
        <v>0</v>
      </c>
      <c r="L33" s="4">
        <v>1.52E-2</v>
      </c>
      <c r="M33" s="4">
        <v>7.6E-3</v>
      </c>
      <c r="N33" s="73">
        <f t="shared" si="1"/>
        <v>0.1235</v>
      </c>
      <c r="O33" s="4">
        <v>0.16450000000000001</v>
      </c>
    </row>
    <row r="34" spans="1:15" ht="16.5" x14ac:dyDescent="0.3">
      <c r="A34" s="70">
        <v>44</v>
      </c>
      <c r="B34" s="72">
        <v>7.5200000000000003E-2</v>
      </c>
      <c r="C34" s="4">
        <v>0</v>
      </c>
      <c r="D34" s="4">
        <v>1.52E-2</v>
      </c>
      <c r="E34" s="4">
        <v>7.6E-3</v>
      </c>
      <c r="F34" s="73">
        <f t="shared" si="0"/>
        <v>9.8000000000000004E-2</v>
      </c>
      <c r="G34" s="4">
        <v>0.14699999999999999</v>
      </c>
      <c r="H34" s="1"/>
      <c r="I34" s="70">
        <v>44</v>
      </c>
      <c r="J34" s="72">
        <v>0.1007</v>
      </c>
      <c r="K34" s="4">
        <v>0</v>
      </c>
      <c r="L34" s="4">
        <v>1.52E-2</v>
      </c>
      <c r="M34" s="4">
        <v>7.6E-3</v>
      </c>
      <c r="N34" s="73">
        <f t="shared" si="1"/>
        <v>0.1235</v>
      </c>
      <c r="O34" s="4">
        <v>0.16450000000000001</v>
      </c>
    </row>
    <row r="35" spans="1:15" ht="16.5" x14ac:dyDescent="0.3">
      <c r="A35" s="70">
        <v>45</v>
      </c>
      <c r="B35" s="72">
        <v>7.5200000000000003E-2</v>
      </c>
      <c r="C35" s="4">
        <v>0</v>
      </c>
      <c r="D35" s="4">
        <v>1.52E-2</v>
      </c>
      <c r="E35" s="4">
        <v>7.6E-3</v>
      </c>
      <c r="F35" s="73">
        <f t="shared" si="0"/>
        <v>9.8000000000000004E-2</v>
      </c>
      <c r="G35" s="4">
        <v>0.14699999999999999</v>
      </c>
      <c r="H35" s="1"/>
      <c r="I35" s="70">
        <v>45</v>
      </c>
      <c r="J35" s="72">
        <v>0.1007</v>
      </c>
      <c r="K35" s="4">
        <v>0</v>
      </c>
      <c r="L35" s="4">
        <v>1.52E-2</v>
      </c>
      <c r="M35" s="4">
        <v>7.6E-3</v>
      </c>
      <c r="N35" s="73">
        <f t="shared" si="1"/>
        <v>0.1235</v>
      </c>
      <c r="O35" s="4">
        <v>0.16450000000000001</v>
      </c>
    </row>
    <row r="36" spans="1:15" ht="16.5" x14ac:dyDescent="0.3">
      <c r="A36" s="70">
        <v>46</v>
      </c>
      <c r="B36" s="72">
        <v>7.5200000000000003E-2</v>
      </c>
      <c r="C36" s="4">
        <v>0</v>
      </c>
      <c r="D36" s="4">
        <v>1.52E-2</v>
      </c>
      <c r="E36" s="4">
        <v>7.6E-3</v>
      </c>
      <c r="F36" s="73">
        <f t="shared" si="0"/>
        <v>9.8000000000000004E-2</v>
      </c>
      <c r="G36" s="4">
        <v>0.14699999999999999</v>
      </c>
      <c r="H36" s="1"/>
      <c r="I36" s="70">
        <v>46</v>
      </c>
      <c r="J36" s="72">
        <v>0.1007</v>
      </c>
      <c r="K36" s="4">
        <v>0</v>
      </c>
      <c r="L36" s="4">
        <v>1.52E-2</v>
      </c>
      <c r="M36" s="4">
        <v>7.6E-3</v>
      </c>
      <c r="N36" s="73">
        <f t="shared" si="1"/>
        <v>0.1235</v>
      </c>
      <c r="O36" s="4">
        <v>0.16450000000000001</v>
      </c>
    </row>
    <row r="37" spans="1:15" ht="16.5" x14ac:dyDescent="0.3">
      <c r="A37" s="70">
        <v>47</v>
      </c>
      <c r="B37" s="72">
        <v>7.5200000000000003E-2</v>
      </c>
      <c r="C37" s="4">
        <v>0</v>
      </c>
      <c r="D37" s="4">
        <v>1.52E-2</v>
      </c>
      <c r="E37" s="4">
        <v>7.6E-3</v>
      </c>
      <c r="F37" s="73">
        <f t="shared" si="0"/>
        <v>9.8000000000000004E-2</v>
      </c>
      <c r="G37" s="4">
        <v>0.14699999999999999</v>
      </c>
      <c r="H37" s="1"/>
      <c r="I37" s="70">
        <v>47</v>
      </c>
      <c r="J37" s="72">
        <v>0.1007</v>
      </c>
      <c r="K37" s="4">
        <v>0</v>
      </c>
      <c r="L37" s="4">
        <v>1.52E-2</v>
      </c>
      <c r="M37" s="4">
        <v>7.6E-3</v>
      </c>
      <c r="N37" s="73">
        <f t="shared" si="1"/>
        <v>0.1235</v>
      </c>
      <c r="O37" s="4">
        <v>0.16450000000000001</v>
      </c>
    </row>
    <row r="38" spans="1:15" ht="16.5" x14ac:dyDescent="0.3">
      <c r="A38" s="70">
        <v>48</v>
      </c>
      <c r="B38" s="72">
        <v>7.5200000000000003E-2</v>
      </c>
      <c r="C38" s="4">
        <v>0</v>
      </c>
      <c r="D38" s="4">
        <v>1.52E-2</v>
      </c>
      <c r="E38" s="4">
        <v>7.6E-3</v>
      </c>
      <c r="F38" s="73">
        <f t="shared" si="0"/>
        <v>9.8000000000000004E-2</v>
      </c>
      <c r="G38" s="4">
        <v>0.14699999999999999</v>
      </c>
      <c r="H38" s="1"/>
      <c r="I38" s="70">
        <v>48</v>
      </c>
      <c r="J38" s="72">
        <v>0.1007</v>
      </c>
      <c r="K38" s="4">
        <v>0</v>
      </c>
      <c r="L38" s="4">
        <v>1.52E-2</v>
      </c>
      <c r="M38" s="4">
        <v>7.6E-3</v>
      </c>
      <c r="N38" s="73">
        <f t="shared" si="1"/>
        <v>0.1235</v>
      </c>
      <c r="O38" s="4">
        <v>0.16450000000000001</v>
      </c>
    </row>
    <row r="39" spans="1:15" ht="16.5" x14ac:dyDescent="0.3">
      <c r="A39" s="70">
        <v>49</v>
      </c>
      <c r="B39" s="72">
        <v>7.5200000000000003E-2</v>
      </c>
      <c r="C39" s="4">
        <v>0</v>
      </c>
      <c r="D39" s="4">
        <v>1.52E-2</v>
      </c>
      <c r="E39" s="4">
        <v>7.6E-3</v>
      </c>
      <c r="F39" s="73">
        <f t="shared" si="0"/>
        <v>9.8000000000000004E-2</v>
      </c>
      <c r="G39" s="4">
        <v>0.14699999999999999</v>
      </c>
      <c r="H39" s="1"/>
      <c r="I39" s="70">
        <v>49</v>
      </c>
      <c r="J39" s="72">
        <v>0.1007</v>
      </c>
      <c r="K39" s="4">
        <v>0</v>
      </c>
      <c r="L39" s="4">
        <v>1.52E-2</v>
      </c>
      <c r="M39" s="4">
        <v>7.6E-3</v>
      </c>
      <c r="N39" s="73">
        <f t="shared" si="1"/>
        <v>0.1235</v>
      </c>
      <c r="O39" s="4">
        <v>0.16450000000000001</v>
      </c>
    </row>
    <row r="40" spans="1:15" ht="16.5" x14ac:dyDescent="0.3">
      <c r="A40" s="71">
        <v>50</v>
      </c>
      <c r="B40" s="74">
        <v>8.3199999999999996E-2</v>
      </c>
      <c r="C40" s="5">
        <v>0</v>
      </c>
      <c r="D40" s="5">
        <v>1.52E-2</v>
      </c>
      <c r="E40" s="5">
        <v>7.6E-3</v>
      </c>
      <c r="F40" s="75">
        <f t="shared" si="0"/>
        <v>0.106</v>
      </c>
      <c r="G40" s="5">
        <v>0.14699999999999999</v>
      </c>
      <c r="H40" s="1"/>
      <c r="I40" s="71">
        <v>50</v>
      </c>
      <c r="J40" s="74">
        <v>0.1087</v>
      </c>
      <c r="K40" s="5">
        <v>0</v>
      </c>
      <c r="L40" s="5">
        <v>1.52E-2</v>
      </c>
      <c r="M40" s="5">
        <v>7.6E-3</v>
      </c>
      <c r="N40" s="75">
        <f t="shared" si="1"/>
        <v>0.13150000000000001</v>
      </c>
      <c r="O40" s="5">
        <v>0.16450000000000001</v>
      </c>
    </row>
    <row r="41" spans="1:15" ht="16.5" x14ac:dyDescent="0.3">
      <c r="A41" s="70">
        <v>51</v>
      </c>
      <c r="B41" s="72">
        <v>8.3199999999999996E-2</v>
      </c>
      <c r="C41" s="4">
        <v>0</v>
      </c>
      <c r="D41" s="4">
        <v>1.52E-2</v>
      </c>
      <c r="E41" s="4">
        <v>7.6E-3</v>
      </c>
      <c r="F41" s="73">
        <f t="shared" si="0"/>
        <v>0.106</v>
      </c>
      <c r="G41" s="4">
        <v>0.14699999999999999</v>
      </c>
      <c r="H41" s="1"/>
      <c r="I41" s="70">
        <v>51</v>
      </c>
      <c r="J41" s="72">
        <v>0.1087</v>
      </c>
      <c r="K41" s="4">
        <v>0</v>
      </c>
      <c r="L41" s="4">
        <v>1.52E-2</v>
      </c>
      <c r="M41" s="4">
        <v>7.6E-3</v>
      </c>
      <c r="N41" s="73">
        <f t="shared" si="1"/>
        <v>0.13150000000000001</v>
      </c>
      <c r="O41" s="4">
        <v>0.16450000000000001</v>
      </c>
    </row>
    <row r="42" spans="1:15" ht="16.5" x14ac:dyDescent="0.3">
      <c r="A42" s="70">
        <v>52</v>
      </c>
      <c r="B42" s="72">
        <v>8.3199999999999996E-2</v>
      </c>
      <c r="C42" s="4">
        <v>0</v>
      </c>
      <c r="D42" s="4">
        <v>1.52E-2</v>
      </c>
      <c r="E42" s="4">
        <v>7.6E-3</v>
      </c>
      <c r="F42" s="73">
        <f t="shared" si="0"/>
        <v>0.106</v>
      </c>
      <c r="G42" s="4">
        <v>0.14699999999999999</v>
      </c>
      <c r="H42" s="1"/>
      <c r="I42" s="70">
        <v>52</v>
      </c>
      <c r="J42" s="72">
        <v>0.1087</v>
      </c>
      <c r="K42" s="4">
        <v>0</v>
      </c>
      <c r="L42" s="4">
        <v>1.52E-2</v>
      </c>
      <c r="M42" s="4">
        <v>7.6E-3</v>
      </c>
      <c r="N42" s="73">
        <f t="shared" si="1"/>
        <v>0.13150000000000001</v>
      </c>
      <c r="O42" s="4">
        <v>0.16450000000000001</v>
      </c>
    </row>
    <row r="43" spans="1:15" ht="16.5" x14ac:dyDescent="0.3">
      <c r="A43" s="70">
        <v>53</v>
      </c>
      <c r="B43" s="72">
        <v>8.3199999999999996E-2</v>
      </c>
      <c r="C43" s="4">
        <v>0</v>
      </c>
      <c r="D43" s="4">
        <v>1.52E-2</v>
      </c>
      <c r="E43" s="4">
        <v>7.6E-3</v>
      </c>
      <c r="F43" s="73">
        <f t="shared" si="0"/>
        <v>0.106</v>
      </c>
      <c r="G43" s="4">
        <v>0.14699999999999999</v>
      </c>
      <c r="H43" s="1"/>
      <c r="I43" s="70">
        <v>53</v>
      </c>
      <c r="J43" s="72">
        <v>0.1087</v>
      </c>
      <c r="K43" s="4">
        <v>0</v>
      </c>
      <c r="L43" s="4">
        <v>1.52E-2</v>
      </c>
      <c r="M43" s="4">
        <v>7.6E-3</v>
      </c>
      <c r="N43" s="73">
        <f t="shared" si="1"/>
        <v>0.13150000000000001</v>
      </c>
      <c r="O43" s="4">
        <v>0.16450000000000001</v>
      </c>
    </row>
    <row r="44" spans="1:15" ht="16.5" x14ac:dyDescent="0.3">
      <c r="A44" s="70">
        <v>54</v>
      </c>
      <c r="B44" s="72">
        <v>8.3199999999999996E-2</v>
      </c>
      <c r="C44" s="4">
        <v>0</v>
      </c>
      <c r="D44" s="4">
        <v>1.52E-2</v>
      </c>
      <c r="E44" s="4">
        <v>7.6E-3</v>
      </c>
      <c r="F44" s="73">
        <f t="shared" si="0"/>
        <v>0.106</v>
      </c>
      <c r="G44" s="4">
        <v>0.14699999999999999</v>
      </c>
      <c r="H44" s="1"/>
      <c r="I44" s="70">
        <v>54</v>
      </c>
      <c r="J44" s="72">
        <v>0.1087</v>
      </c>
      <c r="K44" s="4">
        <v>0</v>
      </c>
      <c r="L44" s="4">
        <v>1.52E-2</v>
      </c>
      <c r="M44" s="4">
        <v>7.6E-3</v>
      </c>
      <c r="N44" s="73">
        <f t="shared" si="1"/>
        <v>0.13150000000000001</v>
      </c>
      <c r="O44" s="4">
        <v>0.16450000000000001</v>
      </c>
    </row>
    <row r="45" spans="1:15" ht="16.5" x14ac:dyDescent="0.3">
      <c r="A45" s="70">
        <v>55</v>
      </c>
      <c r="B45" s="72">
        <v>8.3199999999999996E-2</v>
      </c>
      <c r="C45" s="4">
        <v>0</v>
      </c>
      <c r="D45" s="4">
        <v>1.52E-2</v>
      </c>
      <c r="E45" s="4">
        <v>7.6E-3</v>
      </c>
      <c r="F45" s="73">
        <f t="shared" si="0"/>
        <v>0.106</v>
      </c>
      <c r="G45" s="4">
        <v>0.14699999999999999</v>
      </c>
      <c r="H45" s="1"/>
      <c r="I45" s="70">
        <v>55</v>
      </c>
      <c r="J45" s="72">
        <v>0.1087</v>
      </c>
      <c r="K45" s="4">
        <v>0</v>
      </c>
      <c r="L45" s="4">
        <v>1.52E-2</v>
      </c>
      <c r="M45" s="4">
        <v>7.6E-3</v>
      </c>
      <c r="N45" s="73">
        <f t="shared" si="1"/>
        <v>0.13150000000000001</v>
      </c>
      <c r="O45" s="4">
        <v>0.16450000000000001</v>
      </c>
    </row>
    <row r="46" spans="1:15" ht="16.5" x14ac:dyDescent="0.3">
      <c r="A46" s="70">
        <v>56</v>
      </c>
      <c r="B46" s="72">
        <v>8.3199999999999996E-2</v>
      </c>
      <c r="C46" s="4">
        <v>0</v>
      </c>
      <c r="D46" s="4">
        <v>1.52E-2</v>
      </c>
      <c r="E46" s="4">
        <v>7.6E-3</v>
      </c>
      <c r="F46" s="73">
        <f t="shared" si="0"/>
        <v>0.106</v>
      </c>
      <c r="G46" s="4">
        <v>0.14699999999999999</v>
      </c>
      <c r="H46" s="1"/>
      <c r="I46" s="70">
        <v>56</v>
      </c>
      <c r="J46" s="72">
        <v>0.1087</v>
      </c>
      <c r="K46" s="4">
        <v>0</v>
      </c>
      <c r="L46" s="4">
        <v>1.52E-2</v>
      </c>
      <c r="M46" s="4">
        <v>7.6E-3</v>
      </c>
      <c r="N46" s="73">
        <f t="shared" si="1"/>
        <v>0.13150000000000001</v>
      </c>
      <c r="O46" s="4">
        <v>0.16450000000000001</v>
      </c>
    </row>
    <row r="47" spans="1:15" ht="16.5" x14ac:dyDescent="0.3">
      <c r="A47" s="70">
        <v>57</v>
      </c>
      <c r="B47" s="72">
        <v>8.3199999999999996E-2</v>
      </c>
      <c r="C47" s="4">
        <v>0</v>
      </c>
      <c r="D47" s="4">
        <v>1.52E-2</v>
      </c>
      <c r="E47" s="4">
        <v>7.6E-3</v>
      </c>
      <c r="F47" s="73">
        <f t="shared" si="0"/>
        <v>0.106</v>
      </c>
      <c r="G47" s="4">
        <v>0.14699999999999999</v>
      </c>
      <c r="H47" s="1"/>
      <c r="I47" s="70">
        <v>57</v>
      </c>
      <c r="J47" s="72">
        <v>0.1087</v>
      </c>
      <c r="K47" s="4">
        <v>0</v>
      </c>
      <c r="L47" s="4">
        <v>1.52E-2</v>
      </c>
      <c r="M47" s="4">
        <v>7.6E-3</v>
      </c>
      <c r="N47" s="73">
        <f t="shared" si="1"/>
        <v>0.13150000000000001</v>
      </c>
      <c r="O47" s="4">
        <v>0.16450000000000001</v>
      </c>
    </row>
    <row r="48" spans="1:15" ht="16.5" x14ac:dyDescent="0.3">
      <c r="A48" s="70">
        <v>58</v>
      </c>
      <c r="B48" s="72">
        <v>8.3199999999999996E-2</v>
      </c>
      <c r="C48" s="4">
        <v>0</v>
      </c>
      <c r="D48" s="4">
        <v>1.52E-2</v>
      </c>
      <c r="E48" s="4">
        <v>7.6E-3</v>
      </c>
      <c r="F48" s="73">
        <f t="shared" si="0"/>
        <v>0.106</v>
      </c>
      <c r="G48" s="4">
        <v>0.14699999999999999</v>
      </c>
      <c r="H48" s="1"/>
      <c r="I48" s="70">
        <v>58</v>
      </c>
      <c r="J48" s="72">
        <v>0.1087</v>
      </c>
      <c r="K48" s="4">
        <v>0</v>
      </c>
      <c r="L48" s="4">
        <v>1.52E-2</v>
      </c>
      <c r="M48" s="4">
        <v>7.6E-3</v>
      </c>
      <c r="N48" s="73">
        <f t="shared" si="1"/>
        <v>0.13150000000000001</v>
      </c>
      <c r="O48" s="4">
        <v>0.16450000000000001</v>
      </c>
    </row>
    <row r="49" spans="1:15" ht="16.5" x14ac:dyDescent="0.3">
      <c r="A49" s="70">
        <v>59</v>
      </c>
      <c r="B49" s="72">
        <v>8.3199999999999996E-2</v>
      </c>
      <c r="C49" s="4">
        <v>0</v>
      </c>
      <c r="D49" s="4">
        <v>1.52E-2</v>
      </c>
      <c r="E49" s="4">
        <v>7.6E-3</v>
      </c>
      <c r="F49" s="73">
        <f t="shared" si="0"/>
        <v>0.106</v>
      </c>
      <c r="G49" s="4">
        <v>0.14699999999999999</v>
      </c>
      <c r="H49" s="1"/>
      <c r="I49" s="70">
        <v>59</v>
      </c>
      <c r="J49" s="72">
        <v>0.1087</v>
      </c>
      <c r="K49" s="4">
        <v>0</v>
      </c>
      <c r="L49" s="4">
        <v>1.52E-2</v>
      </c>
      <c r="M49" s="4">
        <v>7.6E-3</v>
      </c>
      <c r="N49" s="73">
        <f t="shared" si="1"/>
        <v>0.13150000000000001</v>
      </c>
      <c r="O49" s="4">
        <v>0.16450000000000001</v>
      </c>
    </row>
    <row r="50" spans="1:15" ht="16.5" x14ac:dyDescent="0.3">
      <c r="A50" s="71">
        <v>60</v>
      </c>
      <c r="B50" s="74">
        <v>8.5199999999999998E-2</v>
      </c>
      <c r="C50" s="5">
        <v>0</v>
      </c>
      <c r="D50" s="5">
        <v>1.52E-2</v>
      </c>
      <c r="E50" s="5">
        <v>7.6E-3</v>
      </c>
      <c r="F50" s="75">
        <f t="shared" si="0"/>
        <v>0.108</v>
      </c>
      <c r="G50" s="5">
        <v>0.14699999999999999</v>
      </c>
      <c r="H50" s="1"/>
      <c r="I50" s="71">
        <v>60</v>
      </c>
      <c r="J50" s="74">
        <v>0.11070000000000001</v>
      </c>
      <c r="K50" s="5">
        <v>0</v>
      </c>
      <c r="L50" s="5">
        <v>1.52E-2</v>
      </c>
      <c r="M50" s="5">
        <v>7.6E-3</v>
      </c>
      <c r="N50" s="75">
        <f t="shared" si="1"/>
        <v>0.13350000000000001</v>
      </c>
      <c r="O50" s="5">
        <v>0.16450000000000001</v>
      </c>
    </row>
    <row r="51" spans="1:15" ht="16.5" x14ac:dyDescent="0.3">
      <c r="A51" s="70">
        <v>61</v>
      </c>
      <c r="B51" s="72">
        <v>8.5199999999999998E-2</v>
      </c>
      <c r="C51" s="4">
        <v>0</v>
      </c>
      <c r="D51" s="4">
        <v>1.52E-2</v>
      </c>
      <c r="E51" s="4">
        <v>7.6E-3</v>
      </c>
      <c r="F51" s="73">
        <f t="shared" si="0"/>
        <v>0.108</v>
      </c>
      <c r="G51" s="4">
        <v>0.14699999999999999</v>
      </c>
      <c r="H51" s="1"/>
      <c r="I51" s="70">
        <v>61</v>
      </c>
      <c r="J51" s="72">
        <v>0.11070000000000001</v>
      </c>
      <c r="K51" s="4">
        <v>0</v>
      </c>
      <c r="L51" s="4">
        <v>1.52E-2</v>
      </c>
      <c r="M51" s="4">
        <v>7.6E-3</v>
      </c>
      <c r="N51" s="73">
        <f t="shared" si="1"/>
        <v>0.13350000000000001</v>
      </c>
      <c r="O51" s="4">
        <v>0.16450000000000001</v>
      </c>
    </row>
    <row r="52" spans="1:15" ht="16.5" x14ac:dyDescent="0.3">
      <c r="A52" s="70">
        <v>62</v>
      </c>
      <c r="B52" s="72">
        <v>8.5199999999999998E-2</v>
      </c>
      <c r="C52" s="4">
        <v>0</v>
      </c>
      <c r="D52" s="4">
        <v>1.52E-2</v>
      </c>
      <c r="E52" s="4">
        <v>7.6E-3</v>
      </c>
      <c r="F52" s="73">
        <f t="shared" si="0"/>
        <v>0.108</v>
      </c>
      <c r="G52" s="4">
        <v>0.14699999999999999</v>
      </c>
      <c r="H52" s="1"/>
      <c r="I52" s="70">
        <v>62</v>
      </c>
      <c r="J52" s="72">
        <v>0.11070000000000001</v>
      </c>
      <c r="K52" s="4">
        <v>0</v>
      </c>
      <c r="L52" s="4">
        <v>1.52E-2</v>
      </c>
      <c r="M52" s="4">
        <v>7.6E-3</v>
      </c>
      <c r="N52" s="73">
        <f t="shared" si="1"/>
        <v>0.13350000000000001</v>
      </c>
      <c r="O52" s="4">
        <v>0.16450000000000001</v>
      </c>
    </row>
    <row r="53" spans="1:15" ht="16.5" x14ac:dyDescent="0.3">
      <c r="A53" s="70">
        <v>63</v>
      </c>
      <c r="B53" s="72">
        <v>8.5199999999999998E-2</v>
      </c>
      <c r="C53" s="4">
        <v>0</v>
      </c>
      <c r="D53" s="4">
        <v>1.52E-2</v>
      </c>
      <c r="E53" s="4">
        <v>7.6E-3</v>
      </c>
      <c r="F53" s="73">
        <f t="shared" si="0"/>
        <v>0.108</v>
      </c>
      <c r="G53" s="4">
        <v>0.14699999999999999</v>
      </c>
      <c r="H53" s="1"/>
      <c r="I53" s="70">
        <v>63</v>
      </c>
      <c r="J53" s="72">
        <v>0.11070000000000001</v>
      </c>
      <c r="K53" s="4">
        <v>0</v>
      </c>
      <c r="L53" s="4">
        <v>1.52E-2</v>
      </c>
      <c r="M53" s="4">
        <v>7.6E-3</v>
      </c>
      <c r="N53" s="73">
        <f t="shared" si="1"/>
        <v>0.13350000000000001</v>
      </c>
      <c r="O53" s="4">
        <v>0.16450000000000001</v>
      </c>
    </row>
    <row r="54" spans="1:15" ht="16.5" x14ac:dyDescent="0.3">
      <c r="A54" s="70">
        <v>64</v>
      </c>
      <c r="B54" s="72">
        <v>8.5199999999999998E-2</v>
      </c>
      <c r="C54" s="4">
        <v>0</v>
      </c>
      <c r="D54" s="4">
        <v>1.52E-2</v>
      </c>
      <c r="E54" s="4">
        <v>7.6E-3</v>
      </c>
      <c r="F54" s="73">
        <f t="shared" si="0"/>
        <v>0.108</v>
      </c>
      <c r="G54" s="4">
        <v>0.14699999999999999</v>
      </c>
      <c r="H54" s="1"/>
      <c r="I54" s="70">
        <v>64</v>
      </c>
      <c r="J54" s="72">
        <v>0.11070000000000001</v>
      </c>
      <c r="K54" s="4">
        <v>0</v>
      </c>
      <c r="L54" s="4">
        <v>1.52E-2</v>
      </c>
      <c r="M54" s="4">
        <v>7.6E-3</v>
      </c>
      <c r="N54" s="73">
        <f t="shared" si="1"/>
        <v>0.13350000000000001</v>
      </c>
      <c r="O54" s="4">
        <v>0.16450000000000001</v>
      </c>
    </row>
    <row r="55" spans="1:15" ht="16.5" x14ac:dyDescent="0.3">
      <c r="A55" s="70">
        <v>65</v>
      </c>
      <c r="B55" s="72">
        <v>8.5199999999999998E-2</v>
      </c>
      <c r="C55" s="4">
        <v>0</v>
      </c>
      <c r="D55" s="4">
        <v>1.52E-2</v>
      </c>
      <c r="E55" s="4">
        <v>7.6E-3</v>
      </c>
      <c r="F55" s="73">
        <f t="shared" si="0"/>
        <v>0.108</v>
      </c>
      <c r="G55" s="4">
        <v>0.14699999999999999</v>
      </c>
      <c r="H55" s="1"/>
      <c r="I55" s="70">
        <v>65</v>
      </c>
      <c r="J55" s="72">
        <v>0.11070000000000001</v>
      </c>
      <c r="K55" s="4">
        <v>0</v>
      </c>
      <c r="L55" s="4">
        <v>1.52E-2</v>
      </c>
      <c r="M55" s="4">
        <v>7.6E-3</v>
      </c>
      <c r="N55" s="73">
        <f t="shared" si="1"/>
        <v>0.13350000000000001</v>
      </c>
      <c r="O55" s="4">
        <v>0.16450000000000001</v>
      </c>
    </row>
    <row r="56" spans="1:15" ht="16.5" x14ac:dyDescent="0.3">
      <c r="A56" s="70">
        <v>66</v>
      </c>
      <c r="B56" s="72">
        <v>8.5199999999999998E-2</v>
      </c>
      <c r="C56" s="4">
        <v>0</v>
      </c>
      <c r="D56" s="4">
        <v>1.52E-2</v>
      </c>
      <c r="E56" s="4">
        <v>7.6E-3</v>
      </c>
      <c r="F56" s="73">
        <f t="shared" si="0"/>
        <v>0.108</v>
      </c>
      <c r="G56" s="4">
        <v>0.14699999999999999</v>
      </c>
      <c r="H56" s="1"/>
      <c r="I56" s="70">
        <v>66</v>
      </c>
      <c r="J56" s="72">
        <v>0.11070000000000001</v>
      </c>
      <c r="K56" s="4">
        <v>0</v>
      </c>
      <c r="L56" s="4">
        <v>1.52E-2</v>
      </c>
      <c r="M56" s="4">
        <v>7.6E-3</v>
      </c>
      <c r="N56" s="73">
        <f t="shared" si="1"/>
        <v>0.13350000000000001</v>
      </c>
      <c r="O56" s="4">
        <v>0.16450000000000001</v>
      </c>
    </row>
    <row r="57" spans="1:15" ht="16.5" x14ac:dyDescent="0.3">
      <c r="A57" s="70">
        <v>67</v>
      </c>
      <c r="B57" s="72">
        <v>8.5199999999999998E-2</v>
      </c>
      <c r="C57" s="4">
        <v>0</v>
      </c>
      <c r="D57" s="4">
        <v>1.52E-2</v>
      </c>
      <c r="E57" s="4">
        <v>7.6E-3</v>
      </c>
      <c r="F57" s="73">
        <f t="shared" si="0"/>
        <v>0.108</v>
      </c>
      <c r="G57" s="4">
        <v>0.14699999999999999</v>
      </c>
      <c r="H57" s="1"/>
      <c r="I57" s="70">
        <v>67</v>
      </c>
      <c r="J57" s="72">
        <v>0.11070000000000001</v>
      </c>
      <c r="K57" s="4">
        <v>0</v>
      </c>
      <c r="L57" s="4">
        <v>1.52E-2</v>
      </c>
      <c r="M57" s="4">
        <v>7.6E-3</v>
      </c>
      <c r="N57" s="73">
        <f t="shared" si="1"/>
        <v>0.13350000000000001</v>
      </c>
      <c r="O57" s="4">
        <v>0.16450000000000001</v>
      </c>
    </row>
    <row r="58" spans="1:15" ht="16.5" x14ac:dyDescent="0.3">
      <c r="A58" s="70">
        <v>68</v>
      </c>
      <c r="B58" s="72">
        <v>8.5199999999999998E-2</v>
      </c>
      <c r="C58" s="4">
        <v>0</v>
      </c>
      <c r="D58" s="4">
        <v>1.52E-2</v>
      </c>
      <c r="E58" s="4">
        <v>7.6E-3</v>
      </c>
      <c r="F58" s="73">
        <f t="shared" si="0"/>
        <v>0.108</v>
      </c>
      <c r="G58" s="4">
        <v>0.14699999999999999</v>
      </c>
      <c r="H58" s="1"/>
      <c r="I58" s="70">
        <v>68</v>
      </c>
      <c r="J58" s="72">
        <v>0.11070000000000001</v>
      </c>
      <c r="K58" s="4">
        <v>0</v>
      </c>
      <c r="L58" s="4">
        <v>1.52E-2</v>
      </c>
      <c r="M58" s="4">
        <v>7.6E-3</v>
      </c>
      <c r="N58" s="73">
        <f t="shared" si="1"/>
        <v>0.13350000000000001</v>
      </c>
      <c r="O58" s="4">
        <v>0.16450000000000001</v>
      </c>
    </row>
    <row r="59" spans="1:15" ht="16.5" x14ac:dyDescent="0.3">
      <c r="A59" s="70">
        <v>69</v>
      </c>
      <c r="B59" s="72">
        <v>8.5199999999999998E-2</v>
      </c>
      <c r="C59" s="4">
        <v>0</v>
      </c>
      <c r="D59" s="4">
        <v>1.52E-2</v>
      </c>
      <c r="E59" s="4">
        <v>7.6E-3</v>
      </c>
      <c r="F59" s="73">
        <f t="shared" si="0"/>
        <v>0.108</v>
      </c>
      <c r="G59" s="4">
        <v>0.14699999999999999</v>
      </c>
      <c r="H59" s="1"/>
      <c r="I59" s="70">
        <v>69</v>
      </c>
      <c r="J59" s="72">
        <v>0.11070000000000001</v>
      </c>
      <c r="K59" s="4">
        <v>0</v>
      </c>
      <c r="L59" s="4">
        <v>1.52E-2</v>
      </c>
      <c r="M59" s="4">
        <v>7.6E-3</v>
      </c>
      <c r="N59" s="73">
        <f t="shared" si="1"/>
        <v>0.13350000000000001</v>
      </c>
      <c r="O59" s="4">
        <v>0.16450000000000001</v>
      </c>
    </row>
    <row r="60" spans="1:15" ht="16.5" x14ac:dyDescent="0.3">
      <c r="A60" s="70">
        <v>70</v>
      </c>
      <c r="B60" s="72">
        <v>8.5199999999999998E-2</v>
      </c>
      <c r="C60" s="4">
        <v>0</v>
      </c>
      <c r="D60" s="4">
        <v>1.52E-2</v>
      </c>
      <c r="E60" s="4">
        <v>7.6E-3</v>
      </c>
      <c r="F60" s="73">
        <f t="shared" si="0"/>
        <v>0.108</v>
      </c>
      <c r="G60" s="4">
        <v>0.14699999999999999</v>
      </c>
      <c r="H60" s="7"/>
      <c r="I60" s="70">
        <v>70</v>
      </c>
      <c r="J60" s="72">
        <v>0.11070000000000001</v>
      </c>
      <c r="K60" s="4">
        <v>0</v>
      </c>
      <c r="L60" s="4">
        <v>1.52E-2</v>
      </c>
      <c r="M60" s="4">
        <v>7.6E-3</v>
      </c>
      <c r="N60" s="73">
        <f t="shared" si="1"/>
        <v>0.13350000000000001</v>
      </c>
      <c r="O60" s="4">
        <v>0.16450000000000001</v>
      </c>
    </row>
    <row r="61" spans="1:15" x14ac:dyDescent="0.2">
      <c r="H61" s="18"/>
    </row>
  </sheetData>
  <sheetProtection algorithmName="SHA-512" hashValue="rQk2Bc5Kob+1lrNoxA/MCYwDqvpEnt1rvCjK3DOTqWDLf+EAIDMTsfZ5UdbLON4+7dUPcqMjjL6EAFUAibjbXg==" saltValue="iHfl5rQI/lAyCS+ImKBNAw==" spinCount="100000" sheet="1" objects="1" scenarios="1"/>
  <mergeCells count="4">
    <mergeCell ref="A2:G2"/>
    <mergeCell ref="I2:O2"/>
    <mergeCell ref="B3:F3"/>
    <mergeCell ref="J3:N3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workbookViewId="0"/>
  </sheetViews>
  <sheetFormatPr baseColWidth="10" defaultRowHeight="12" x14ac:dyDescent="0.2"/>
  <cols>
    <col min="1" max="1" width="5.42578125" customWidth="1"/>
    <col min="2" max="2" width="9.7109375" hidden="1" customWidth="1"/>
    <col min="3" max="5" width="13.140625" hidden="1" customWidth="1"/>
    <col min="6" max="7" width="15.7109375" customWidth="1"/>
    <col min="8" max="8" width="8" customWidth="1"/>
    <col min="9" max="9" width="5.85546875" customWidth="1"/>
    <col min="10" max="10" width="10.28515625" hidden="1" customWidth="1"/>
    <col min="11" max="11" width="12" hidden="1" customWidth="1"/>
    <col min="12" max="12" width="11.7109375" hidden="1" customWidth="1"/>
    <col min="13" max="13" width="10.28515625" hidden="1" customWidth="1"/>
    <col min="14" max="15" width="15.42578125" customWidth="1"/>
    <col min="16" max="18" width="11.42578125" customWidth="1"/>
  </cols>
  <sheetData>
    <row r="1" spans="1:16" ht="21.75" customHeight="1" x14ac:dyDescent="0.3">
      <c r="A1" s="81" t="s">
        <v>29</v>
      </c>
      <c r="B1" s="69"/>
      <c r="C1" s="69"/>
      <c r="D1" s="69"/>
      <c r="E1" s="69"/>
      <c r="F1" s="69"/>
      <c r="G1" s="69"/>
      <c r="H1" s="1"/>
      <c r="I1" s="3"/>
      <c r="J1" s="2"/>
      <c r="K1" s="2"/>
      <c r="L1" s="2"/>
      <c r="M1" s="2"/>
      <c r="N1" s="2"/>
      <c r="O1" s="2"/>
      <c r="P1" s="1"/>
    </row>
    <row r="2" spans="1:16" ht="21.75" customHeight="1" x14ac:dyDescent="0.3">
      <c r="A2" s="92" t="s">
        <v>0</v>
      </c>
      <c r="B2" s="92"/>
      <c r="C2" s="92"/>
      <c r="D2" s="92"/>
      <c r="E2" s="92"/>
      <c r="F2" s="92"/>
      <c r="G2" s="92"/>
      <c r="H2" s="1"/>
      <c r="I2" s="92" t="s">
        <v>12</v>
      </c>
      <c r="J2" s="92"/>
      <c r="K2" s="92"/>
      <c r="L2" s="92"/>
      <c r="M2" s="92"/>
      <c r="N2" s="92"/>
      <c r="O2" s="92"/>
      <c r="P2" s="1"/>
    </row>
    <row r="3" spans="1:16" s="14" customFormat="1" ht="24.75" customHeight="1" x14ac:dyDescent="0.2">
      <c r="A3" s="82"/>
      <c r="B3" s="91" t="s">
        <v>20</v>
      </c>
      <c r="C3" s="91"/>
      <c r="D3" s="91"/>
      <c r="E3" s="91"/>
      <c r="F3" s="91"/>
      <c r="G3" s="83" t="s">
        <v>21</v>
      </c>
      <c r="H3" s="2"/>
      <c r="I3" s="82"/>
      <c r="J3" s="91" t="s">
        <v>20</v>
      </c>
      <c r="K3" s="91"/>
      <c r="L3" s="91"/>
      <c r="M3" s="91"/>
      <c r="N3" s="91"/>
      <c r="O3" s="83" t="s">
        <v>21</v>
      </c>
      <c r="P3" s="2"/>
    </row>
    <row r="4" spans="1:16" ht="48.75" customHeight="1" x14ac:dyDescent="0.3">
      <c r="A4" s="77" t="s">
        <v>13</v>
      </c>
      <c r="B4" s="78" t="s">
        <v>14</v>
      </c>
      <c r="C4" s="79" t="s">
        <v>28</v>
      </c>
      <c r="D4" s="79" t="s">
        <v>17</v>
      </c>
      <c r="E4" s="79" t="s">
        <v>16</v>
      </c>
      <c r="F4" s="80" t="s">
        <v>22</v>
      </c>
      <c r="G4" s="79" t="s">
        <v>23</v>
      </c>
      <c r="H4" s="1"/>
      <c r="I4" s="77" t="s">
        <v>13</v>
      </c>
      <c r="J4" s="78" t="s">
        <v>14</v>
      </c>
      <c r="K4" s="79" t="s">
        <v>28</v>
      </c>
      <c r="L4" s="79" t="s">
        <v>17</v>
      </c>
      <c r="M4" s="79" t="s">
        <v>16</v>
      </c>
      <c r="N4" s="80" t="s">
        <v>22</v>
      </c>
      <c r="O4" s="79" t="s">
        <v>23</v>
      </c>
      <c r="P4" s="1"/>
    </row>
    <row r="5" spans="1:16" ht="16.5" x14ac:dyDescent="0.3">
      <c r="A5" s="70">
        <v>15</v>
      </c>
      <c r="B5" s="72">
        <v>0</v>
      </c>
      <c r="C5" s="4">
        <v>0</v>
      </c>
      <c r="D5" s="4">
        <v>0</v>
      </c>
      <c r="E5" s="4">
        <v>0</v>
      </c>
      <c r="F5" s="73">
        <f>B5+C5+D5+E5</f>
        <v>0</v>
      </c>
      <c r="G5" s="4">
        <v>0</v>
      </c>
      <c r="H5" s="1"/>
      <c r="I5" s="70">
        <v>15</v>
      </c>
      <c r="J5" s="72">
        <v>0</v>
      </c>
      <c r="K5" s="4">
        <v>0</v>
      </c>
      <c r="L5" s="4">
        <v>0</v>
      </c>
      <c r="M5" s="4">
        <v>0</v>
      </c>
      <c r="N5" s="73">
        <f>J5+K5+L5+M5</f>
        <v>0</v>
      </c>
      <c r="O5" s="4">
        <v>0</v>
      </c>
      <c r="P5" s="1"/>
    </row>
    <row r="6" spans="1:16" ht="16.5" x14ac:dyDescent="0.3">
      <c r="A6" s="70">
        <v>16</v>
      </c>
      <c r="B6" s="72">
        <v>0</v>
      </c>
      <c r="C6" s="4">
        <v>0</v>
      </c>
      <c r="D6" s="4">
        <v>0</v>
      </c>
      <c r="E6" s="4">
        <v>0</v>
      </c>
      <c r="F6" s="73">
        <f t="shared" ref="F6:F60" si="0">B6+C6+D6+E6</f>
        <v>0</v>
      </c>
      <c r="G6" s="4">
        <v>0</v>
      </c>
      <c r="H6" s="1"/>
      <c r="I6" s="70">
        <v>16</v>
      </c>
      <c r="J6" s="72">
        <v>0</v>
      </c>
      <c r="K6" s="4">
        <v>0</v>
      </c>
      <c r="L6" s="4">
        <v>0</v>
      </c>
      <c r="M6" s="4">
        <v>0</v>
      </c>
      <c r="N6" s="73">
        <f t="shared" ref="N6:N60" si="1">J6+K6+L6+M6</f>
        <v>0</v>
      </c>
      <c r="O6" s="4">
        <v>0</v>
      </c>
      <c r="P6" s="1"/>
    </row>
    <row r="7" spans="1:16" s="14" customFormat="1" ht="16.5" x14ac:dyDescent="0.3">
      <c r="A7" s="70">
        <v>17</v>
      </c>
      <c r="B7" s="72">
        <v>0</v>
      </c>
      <c r="C7" s="4">
        <v>0</v>
      </c>
      <c r="D7" s="4">
        <v>0</v>
      </c>
      <c r="E7" s="4">
        <v>0</v>
      </c>
      <c r="F7" s="73">
        <f t="shared" si="0"/>
        <v>0</v>
      </c>
      <c r="G7" s="4">
        <v>0</v>
      </c>
      <c r="H7" s="22"/>
      <c r="I7" s="70">
        <v>17</v>
      </c>
      <c r="J7" s="72">
        <v>0</v>
      </c>
      <c r="K7" s="4">
        <v>0</v>
      </c>
      <c r="L7" s="4">
        <v>0</v>
      </c>
      <c r="M7" s="4">
        <v>0</v>
      </c>
      <c r="N7" s="73">
        <f t="shared" si="1"/>
        <v>0</v>
      </c>
      <c r="O7" s="4">
        <v>0</v>
      </c>
      <c r="P7" s="22"/>
    </row>
    <row r="8" spans="1:16" s="21" customFormat="1" ht="15" x14ac:dyDescent="0.25">
      <c r="A8" s="71">
        <v>18</v>
      </c>
      <c r="B8" s="74">
        <v>0</v>
      </c>
      <c r="C8" s="5">
        <v>0</v>
      </c>
      <c r="D8" s="5">
        <v>0</v>
      </c>
      <c r="E8" s="5">
        <v>7.6E-3</v>
      </c>
      <c r="F8" s="75">
        <f t="shared" si="0"/>
        <v>7.6E-3</v>
      </c>
      <c r="G8" s="5">
        <v>1.14E-2</v>
      </c>
      <c r="H8" s="20"/>
      <c r="I8" s="71">
        <v>18</v>
      </c>
      <c r="J8" s="74">
        <v>0</v>
      </c>
      <c r="K8" s="5">
        <v>0</v>
      </c>
      <c r="L8" s="5">
        <v>0</v>
      </c>
      <c r="M8" s="5">
        <v>7.6E-3</v>
      </c>
      <c r="N8" s="75">
        <f t="shared" si="1"/>
        <v>7.6E-3</v>
      </c>
      <c r="O8" s="5">
        <v>1.14E-2</v>
      </c>
      <c r="P8" s="20"/>
    </row>
    <row r="9" spans="1:16" ht="16.5" x14ac:dyDescent="0.3">
      <c r="A9" s="70">
        <v>19</v>
      </c>
      <c r="B9" s="72">
        <v>0</v>
      </c>
      <c r="C9" s="4">
        <v>0</v>
      </c>
      <c r="D9" s="4">
        <v>0</v>
      </c>
      <c r="E9" s="4">
        <v>7.6E-3</v>
      </c>
      <c r="F9" s="73">
        <f t="shared" si="0"/>
        <v>7.6E-3</v>
      </c>
      <c r="G9" s="4">
        <v>1.14E-2</v>
      </c>
      <c r="H9" s="1"/>
      <c r="I9" s="70">
        <v>19</v>
      </c>
      <c r="J9" s="72">
        <v>0</v>
      </c>
      <c r="K9" s="4">
        <v>0</v>
      </c>
      <c r="L9" s="4">
        <v>0</v>
      </c>
      <c r="M9" s="4">
        <v>7.6E-3</v>
      </c>
      <c r="N9" s="73">
        <f t="shared" si="1"/>
        <v>7.6E-3</v>
      </c>
      <c r="O9" s="4">
        <v>1.14E-2</v>
      </c>
    </row>
    <row r="10" spans="1:16" ht="16.5" x14ac:dyDescent="0.3">
      <c r="A10" s="71">
        <v>20</v>
      </c>
      <c r="B10" s="74">
        <v>6.0199999999999997E-2</v>
      </c>
      <c r="C10" s="5">
        <v>4.0000000000000001E-3</v>
      </c>
      <c r="D10" s="5">
        <v>1.52E-2</v>
      </c>
      <c r="E10" s="5">
        <v>7.6E-3</v>
      </c>
      <c r="F10" s="75">
        <f t="shared" si="0"/>
        <v>8.6999999999999994E-2</v>
      </c>
      <c r="G10" s="5">
        <v>0.14699999999999999</v>
      </c>
      <c r="H10" s="1"/>
      <c r="I10" s="71">
        <v>20</v>
      </c>
      <c r="J10" s="74">
        <v>8.5699999999999998E-2</v>
      </c>
      <c r="K10" s="5">
        <v>4.0000000000000001E-3</v>
      </c>
      <c r="L10" s="5">
        <v>1.52E-2</v>
      </c>
      <c r="M10" s="5">
        <v>7.6E-3</v>
      </c>
      <c r="N10" s="75">
        <f t="shared" si="1"/>
        <v>0.1125</v>
      </c>
      <c r="O10" s="5">
        <v>0.16450000000000001</v>
      </c>
    </row>
    <row r="11" spans="1:16" ht="16.5" x14ac:dyDescent="0.3">
      <c r="A11" s="70">
        <v>21</v>
      </c>
      <c r="B11" s="72">
        <v>6.0199999999999997E-2</v>
      </c>
      <c r="C11" s="4">
        <v>4.0000000000000001E-3</v>
      </c>
      <c r="D11" s="4">
        <v>1.52E-2</v>
      </c>
      <c r="E11" s="4">
        <v>7.6E-3</v>
      </c>
      <c r="F11" s="73">
        <f t="shared" si="0"/>
        <v>8.6999999999999994E-2</v>
      </c>
      <c r="G11" s="4">
        <v>0.14699999999999999</v>
      </c>
      <c r="H11" s="1"/>
      <c r="I11" s="70">
        <v>21</v>
      </c>
      <c r="J11" s="72">
        <v>8.5699999999999998E-2</v>
      </c>
      <c r="K11" s="4">
        <v>4.0000000000000001E-3</v>
      </c>
      <c r="L11" s="4">
        <v>1.52E-2</v>
      </c>
      <c r="M11" s="4">
        <v>7.6E-3</v>
      </c>
      <c r="N11" s="73">
        <f t="shared" si="1"/>
        <v>0.1125</v>
      </c>
      <c r="O11" s="4">
        <v>0.16450000000000001</v>
      </c>
    </row>
    <row r="12" spans="1:16" ht="16.5" x14ac:dyDescent="0.3">
      <c r="A12" s="70">
        <v>22</v>
      </c>
      <c r="B12" s="72">
        <v>6.0199999999999997E-2</v>
      </c>
      <c r="C12" s="4">
        <v>4.0000000000000001E-3</v>
      </c>
      <c r="D12" s="4">
        <v>1.52E-2</v>
      </c>
      <c r="E12" s="4">
        <v>7.6E-3</v>
      </c>
      <c r="F12" s="73">
        <f t="shared" si="0"/>
        <v>8.6999999999999994E-2</v>
      </c>
      <c r="G12" s="4">
        <v>0.14699999999999999</v>
      </c>
      <c r="H12" s="1"/>
      <c r="I12" s="70">
        <v>22</v>
      </c>
      <c r="J12" s="72">
        <v>8.5699999999999998E-2</v>
      </c>
      <c r="K12" s="4">
        <v>4.0000000000000001E-3</v>
      </c>
      <c r="L12" s="4">
        <v>1.52E-2</v>
      </c>
      <c r="M12" s="4">
        <v>7.6E-3</v>
      </c>
      <c r="N12" s="73">
        <f t="shared" si="1"/>
        <v>0.1125</v>
      </c>
      <c r="O12" s="4">
        <v>0.16450000000000001</v>
      </c>
    </row>
    <row r="13" spans="1:16" ht="16.5" x14ac:dyDescent="0.3">
      <c r="A13" s="70">
        <v>23</v>
      </c>
      <c r="B13" s="72">
        <v>6.0199999999999997E-2</v>
      </c>
      <c r="C13" s="4">
        <v>4.0000000000000001E-3</v>
      </c>
      <c r="D13" s="4">
        <v>1.52E-2</v>
      </c>
      <c r="E13" s="4">
        <v>7.6E-3</v>
      </c>
      <c r="F13" s="73">
        <f t="shared" si="0"/>
        <v>8.6999999999999994E-2</v>
      </c>
      <c r="G13" s="4">
        <v>0.14699999999999999</v>
      </c>
      <c r="H13" s="1"/>
      <c r="I13" s="70">
        <v>23</v>
      </c>
      <c r="J13" s="72">
        <v>8.5699999999999998E-2</v>
      </c>
      <c r="K13" s="4">
        <v>4.0000000000000001E-3</v>
      </c>
      <c r="L13" s="4">
        <v>1.52E-2</v>
      </c>
      <c r="M13" s="4">
        <v>7.6E-3</v>
      </c>
      <c r="N13" s="73">
        <f t="shared" si="1"/>
        <v>0.1125</v>
      </c>
      <c r="O13" s="4">
        <v>0.16450000000000001</v>
      </c>
    </row>
    <row r="14" spans="1:16" ht="16.5" x14ac:dyDescent="0.3">
      <c r="A14" s="70">
        <v>24</v>
      </c>
      <c r="B14" s="72">
        <v>6.0199999999999997E-2</v>
      </c>
      <c r="C14" s="4">
        <v>4.0000000000000001E-3</v>
      </c>
      <c r="D14" s="4">
        <v>1.52E-2</v>
      </c>
      <c r="E14" s="4">
        <v>7.6E-3</v>
      </c>
      <c r="F14" s="73">
        <f t="shared" si="0"/>
        <v>8.6999999999999994E-2</v>
      </c>
      <c r="G14" s="4">
        <v>0.14699999999999999</v>
      </c>
      <c r="H14" s="1"/>
      <c r="I14" s="70">
        <v>24</v>
      </c>
      <c r="J14" s="72">
        <v>8.5699999999999998E-2</v>
      </c>
      <c r="K14" s="4">
        <v>4.0000000000000001E-3</v>
      </c>
      <c r="L14" s="4">
        <v>1.52E-2</v>
      </c>
      <c r="M14" s="4">
        <v>7.6E-3</v>
      </c>
      <c r="N14" s="73">
        <f t="shared" si="1"/>
        <v>0.1125</v>
      </c>
      <c r="O14" s="4">
        <v>0.16450000000000001</v>
      </c>
    </row>
    <row r="15" spans="1:16" ht="16.5" x14ac:dyDescent="0.3">
      <c r="A15" s="70">
        <v>25</v>
      </c>
      <c r="B15" s="72">
        <v>6.0199999999999997E-2</v>
      </c>
      <c r="C15" s="4">
        <v>4.0000000000000001E-3</v>
      </c>
      <c r="D15" s="4">
        <v>1.52E-2</v>
      </c>
      <c r="E15" s="4">
        <v>7.6E-3</v>
      </c>
      <c r="F15" s="73">
        <f t="shared" si="0"/>
        <v>8.6999999999999994E-2</v>
      </c>
      <c r="G15" s="4">
        <v>0.14699999999999999</v>
      </c>
      <c r="H15" s="1"/>
      <c r="I15" s="70">
        <v>25</v>
      </c>
      <c r="J15" s="72">
        <v>8.5699999999999998E-2</v>
      </c>
      <c r="K15" s="4">
        <v>4.0000000000000001E-3</v>
      </c>
      <c r="L15" s="4">
        <v>1.52E-2</v>
      </c>
      <c r="M15" s="4">
        <v>7.6E-3</v>
      </c>
      <c r="N15" s="73">
        <f t="shared" si="1"/>
        <v>0.1125</v>
      </c>
      <c r="O15" s="4">
        <v>0.16450000000000001</v>
      </c>
    </row>
    <row r="16" spans="1:16" ht="16.5" x14ac:dyDescent="0.3">
      <c r="A16" s="70">
        <v>26</v>
      </c>
      <c r="B16" s="72">
        <v>6.0199999999999997E-2</v>
      </c>
      <c r="C16" s="4">
        <v>4.0000000000000001E-3</v>
      </c>
      <c r="D16" s="4">
        <v>1.52E-2</v>
      </c>
      <c r="E16" s="4">
        <v>7.6E-3</v>
      </c>
      <c r="F16" s="73">
        <f t="shared" si="0"/>
        <v>8.6999999999999994E-2</v>
      </c>
      <c r="G16" s="4">
        <v>0.14699999999999999</v>
      </c>
      <c r="H16" s="1"/>
      <c r="I16" s="70">
        <v>26</v>
      </c>
      <c r="J16" s="72">
        <v>8.5699999999999998E-2</v>
      </c>
      <c r="K16" s="4">
        <v>4.0000000000000001E-3</v>
      </c>
      <c r="L16" s="4">
        <v>1.52E-2</v>
      </c>
      <c r="M16" s="4">
        <v>7.6E-3</v>
      </c>
      <c r="N16" s="73">
        <f t="shared" si="1"/>
        <v>0.1125</v>
      </c>
      <c r="O16" s="4">
        <v>0.16450000000000001</v>
      </c>
      <c r="P16" s="1"/>
    </row>
    <row r="17" spans="1:16" ht="16.5" x14ac:dyDescent="0.3">
      <c r="A17" s="70">
        <v>27</v>
      </c>
      <c r="B17" s="72">
        <v>6.0199999999999997E-2</v>
      </c>
      <c r="C17" s="4">
        <v>4.0000000000000001E-3</v>
      </c>
      <c r="D17" s="4">
        <v>1.52E-2</v>
      </c>
      <c r="E17" s="4">
        <v>7.6E-3</v>
      </c>
      <c r="F17" s="73">
        <f t="shared" si="0"/>
        <v>8.6999999999999994E-2</v>
      </c>
      <c r="G17" s="4">
        <v>0.14699999999999999</v>
      </c>
      <c r="H17" s="1"/>
      <c r="I17" s="70">
        <v>27</v>
      </c>
      <c r="J17" s="72">
        <v>8.5699999999999998E-2</v>
      </c>
      <c r="K17" s="4">
        <v>4.0000000000000001E-3</v>
      </c>
      <c r="L17" s="4">
        <v>1.52E-2</v>
      </c>
      <c r="M17" s="4">
        <v>7.6E-3</v>
      </c>
      <c r="N17" s="73">
        <f t="shared" si="1"/>
        <v>0.1125</v>
      </c>
      <c r="O17" s="4">
        <v>0.16450000000000001</v>
      </c>
      <c r="P17" s="1"/>
    </row>
    <row r="18" spans="1:16" ht="16.5" x14ac:dyDescent="0.3">
      <c r="A18" s="70">
        <v>28</v>
      </c>
      <c r="B18" s="72">
        <v>6.0199999999999997E-2</v>
      </c>
      <c r="C18" s="4">
        <v>4.0000000000000001E-3</v>
      </c>
      <c r="D18" s="4">
        <v>1.52E-2</v>
      </c>
      <c r="E18" s="4">
        <v>7.6E-3</v>
      </c>
      <c r="F18" s="73">
        <f t="shared" si="0"/>
        <v>8.6999999999999994E-2</v>
      </c>
      <c r="G18" s="4">
        <v>0.14699999999999999</v>
      </c>
      <c r="H18" s="1"/>
      <c r="I18" s="70">
        <v>28</v>
      </c>
      <c r="J18" s="72">
        <v>8.5699999999999998E-2</v>
      </c>
      <c r="K18" s="4">
        <v>4.0000000000000001E-3</v>
      </c>
      <c r="L18" s="4">
        <v>1.52E-2</v>
      </c>
      <c r="M18" s="4">
        <v>7.6E-3</v>
      </c>
      <c r="N18" s="73">
        <f t="shared" si="1"/>
        <v>0.1125</v>
      </c>
      <c r="O18" s="4">
        <v>0.16450000000000001</v>
      </c>
    </row>
    <row r="19" spans="1:16" ht="16.5" x14ac:dyDescent="0.3">
      <c r="A19" s="70">
        <v>29</v>
      </c>
      <c r="B19" s="72">
        <v>6.0199999999999997E-2</v>
      </c>
      <c r="C19" s="4">
        <v>4.0000000000000001E-3</v>
      </c>
      <c r="D19" s="4">
        <v>1.52E-2</v>
      </c>
      <c r="E19" s="4">
        <v>7.6E-3</v>
      </c>
      <c r="F19" s="73">
        <f t="shared" si="0"/>
        <v>8.6999999999999994E-2</v>
      </c>
      <c r="G19" s="4">
        <v>0.14699999999999999</v>
      </c>
      <c r="H19" s="1"/>
      <c r="I19" s="70">
        <v>29</v>
      </c>
      <c r="J19" s="72">
        <v>8.5699999999999998E-2</v>
      </c>
      <c r="K19" s="4">
        <v>4.0000000000000001E-3</v>
      </c>
      <c r="L19" s="4">
        <v>1.52E-2</v>
      </c>
      <c r="M19" s="4">
        <v>7.6E-3</v>
      </c>
      <c r="N19" s="73">
        <f t="shared" si="1"/>
        <v>0.1125</v>
      </c>
      <c r="O19" s="4">
        <v>0.16450000000000001</v>
      </c>
    </row>
    <row r="20" spans="1:16" ht="16.5" x14ac:dyDescent="0.3">
      <c r="A20" s="71">
        <v>30</v>
      </c>
      <c r="B20" s="74">
        <v>6.5199999999999994E-2</v>
      </c>
      <c r="C20" s="6">
        <v>4.0000000000000001E-3</v>
      </c>
      <c r="D20" s="6">
        <v>1.52E-2</v>
      </c>
      <c r="E20" s="6">
        <v>7.6E-3</v>
      </c>
      <c r="F20" s="76">
        <f t="shared" si="0"/>
        <v>9.1999999999999998E-2</v>
      </c>
      <c r="G20" s="5">
        <v>0.14699999999999999</v>
      </c>
      <c r="H20" s="1"/>
      <c r="I20" s="71">
        <v>30</v>
      </c>
      <c r="J20" s="74">
        <v>9.0700000000000003E-2</v>
      </c>
      <c r="K20" s="6">
        <v>4.0000000000000001E-3</v>
      </c>
      <c r="L20" s="6">
        <v>1.52E-2</v>
      </c>
      <c r="M20" s="6">
        <v>7.6E-3</v>
      </c>
      <c r="N20" s="76">
        <f t="shared" si="1"/>
        <v>0.11750000000000001</v>
      </c>
      <c r="O20" s="5">
        <v>0.16450000000000001</v>
      </c>
    </row>
    <row r="21" spans="1:16" ht="16.5" x14ac:dyDescent="0.3">
      <c r="A21" s="70">
        <v>31</v>
      </c>
      <c r="B21" s="72">
        <v>6.5199999999999994E-2</v>
      </c>
      <c r="C21" s="4">
        <v>4.0000000000000001E-3</v>
      </c>
      <c r="D21" s="4">
        <v>1.52E-2</v>
      </c>
      <c r="E21" s="4">
        <v>7.6E-3</v>
      </c>
      <c r="F21" s="73">
        <f t="shared" si="0"/>
        <v>9.1999999999999998E-2</v>
      </c>
      <c r="G21" s="4">
        <v>0.14699999999999999</v>
      </c>
      <c r="H21" s="1"/>
      <c r="I21" s="70">
        <v>31</v>
      </c>
      <c r="J21" s="72">
        <v>9.0700000000000003E-2</v>
      </c>
      <c r="K21" s="4">
        <v>4.0000000000000001E-3</v>
      </c>
      <c r="L21" s="4">
        <v>1.52E-2</v>
      </c>
      <c r="M21" s="4">
        <v>7.6E-3</v>
      </c>
      <c r="N21" s="73">
        <f t="shared" si="1"/>
        <v>0.11750000000000001</v>
      </c>
      <c r="O21" s="4">
        <v>0.16450000000000001</v>
      </c>
    </row>
    <row r="22" spans="1:16" ht="16.5" x14ac:dyDescent="0.3">
      <c r="A22" s="70">
        <v>32</v>
      </c>
      <c r="B22" s="72">
        <v>6.5199999999999994E-2</v>
      </c>
      <c r="C22" s="4">
        <v>4.0000000000000001E-3</v>
      </c>
      <c r="D22" s="4">
        <v>1.52E-2</v>
      </c>
      <c r="E22" s="4">
        <v>7.6E-3</v>
      </c>
      <c r="F22" s="73">
        <f t="shared" si="0"/>
        <v>9.1999999999999998E-2</v>
      </c>
      <c r="G22" s="4">
        <v>0.14699999999999999</v>
      </c>
      <c r="H22" s="1"/>
      <c r="I22" s="70">
        <v>32</v>
      </c>
      <c r="J22" s="72">
        <v>9.0700000000000003E-2</v>
      </c>
      <c r="K22" s="4">
        <v>4.0000000000000001E-3</v>
      </c>
      <c r="L22" s="4">
        <v>1.52E-2</v>
      </c>
      <c r="M22" s="4">
        <v>7.6E-3</v>
      </c>
      <c r="N22" s="73">
        <f t="shared" si="1"/>
        <v>0.11750000000000001</v>
      </c>
      <c r="O22" s="4">
        <v>0.16450000000000001</v>
      </c>
    </row>
    <row r="23" spans="1:16" ht="16.5" x14ac:dyDescent="0.3">
      <c r="A23" s="70">
        <v>33</v>
      </c>
      <c r="B23" s="72">
        <v>6.5199999999999994E-2</v>
      </c>
      <c r="C23" s="4">
        <v>4.0000000000000001E-3</v>
      </c>
      <c r="D23" s="4">
        <v>1.52E-2</v>
      </c>
      <c r="E23" s="4">
        <v>7.6E-3</v>
      </c>
      <c r="F23" s="73">
        <f t="shared" si="0"/>
        <v>9.1999999999999998E-2</v>
      </c>
      <c r="G23" s="4">
        <v>0.14699999999999999</v>
      </c>
      <c r="H23" s="1"/>
      <c r="I23" s="70">
        <v>33</v>
      </c>
      <c r="J23" s="72">
        <v>9.0700000000000003E-2</v>
      </c>
      <c r="K23" s="4">
        <v>4.0000000000000001E-3</v>
      </c>
      <c r="L23" s="4">
        <v>1.52E-2</v>
      </c>
      <c r="M23" s="4">
        <v>7.6E-3</v>
      </c>
      <c r="N23" s="73">
        <f t="shared" si="1"/>
        <v>0.11750000000000001</v>
      </c>
      <c r="O23" s="4">
        <v>0.16450000000000001</v>
      </c>
    </row>
    <row r="24" spans="1:16" ht="16.5" x14ac:dyDescent="0.3">
      <c r="A24" s="70">
        <v>34</v>
      </c>
      <c r="B24" s="72">
        <v>6.5199999999999994E-2</v>
      </c>
      <c r="C24" s="4">
        <v>4.0000000000000001E-3</v>
      </c>
      <c r="D24" s="4">
        <v>1.52E-2</v>
      </c>
      <c r="E24" s="4">
        <v>7.6E-3</v>
      </c>
      <c r="F24" s="73">
        <f t="shared" si="0"/>
        <v>9.1999999999999998E-2</v>
      </c>
      <c r="G24" s="4">
        <v>0.14699999999999999</v>
      </c>
      <c r="H24" s="1"/>
      <c r="I24" s="70">
        <v>34</v>
      </c>
      <c r="J24" s="72">
        <v>9.0700000000000003E-2</v>
      </c>
      <c r="K24" s="4">
        <v>4.0000000000000001E-3</v>
      </c>
      <c r="L24" s="4">
        <v>1.52E-2</v>
      </c>
      <c r="M24" s="4">
        <v>7.6E-3</v>
      </c>
      <c r="N24" s="73">
        <f t="shared" si="1"/>
        <v>0.11750000000000001</v>
      </c>
      <c r="O24" s="4">
        <v>0.16450000000000001</v>
      </c>
    </row>
    <row r="25" spans="1:16" ht="16.5" x14ac:dyDescent="0.3">
      <c r="A25" s="70">
        <v>35</v>
      </c>
      <c r="B25" s="72">
        <v>6.5199999999999994E-2</v>
      </c>
      <c r="C25" s="4">
        <v>4.0000000000000001E-3</v>
      </c>
      <c r="D25" s="4">
        <v>1.52E-2</v>
      </c>
      <c r="E25" s="4">
        <v>7.6E-3</v>
      </c>
      <c r="F25" s="73">
        <f t="shared" si="0"/>
        <v>9.1999999999999998E-2</v>
      </c>
      <c r="G25" s="4">
        <v>0.14699999999999999</v>
      </c>
      <c r="H25" s="1"/>
      <c r="I25" s="70">
        <v>35</v>
      </c>
      <c r="J25" s="72">
        <v>9.0700000000000003E-2</v>
      </c>
      <c r="K25" s="4">
        <v>4.0000000000000001E-3</v>
      </c>
      <c r="L25" s="4">
        <v>1.52E-2</v>
      </c>
      <c r="M25" s="4">
        <v>7.6E-3</v>
      </c>
      <c r="N25" s="73">
        <f t="shared" si="1"/>
        <v>0.11750000000000001</v>
      </c>
      <c r="O25" s="4">
        <v>0.16450000000000001</v>
      </c>
    </row>
    <row r="26" spans="1:16" ht="16.5" x14ac:dyDescent="0.3">
      <c r="A26" s="70">
        <v>36</v>
      </c>
      <c r="B26" s="72">
        <v>6.5199999999999994E-2</v>
      </c>
      <c r="C26" s="4">
        <v>4.0000000000000001E-3</v>
      </c>
      <c r="D26" s="4">
        <v>1.52E-2</v>
      </c>
      <c r="E26" s="4">
        <v>7.6E-3</v>
      </c>
      <c r="F26" s="73">
        <f t="shared" si="0"/>
        <v>9.1999999999999998E-2</v>
      </c>
      <c r="G26" s="4">
        <v>0.14699999999999999</v>
      </c>
      <c r="H26" s="1"/>
      <c r="I26" s="70">
        <v>36</v>
      </c>
      <c r="J26" s="72">
        <v>9.0700000000000003E-2</v>
      </c>
      <c r="K26" s="4">
        <v>4.0000000000000001E-3</v>
      </c>
      <c r="L26" s="4">
        <v>1.52E-2</v>
      </c>
      <c r="M26" s="4">
        <v>7.6E-3</v>
      </c>
      <c r="N26" s="73">
        <f t="shared" si="1"/>
        <v>0.11750000000000001</v>
      </c>
      <c r="O26" s="4">
        <v>0.16450000000000001</v>
      </c>
    </row>
    <row r="27" spans="1:16" ht="16.5" x14ac:dyDescent="0.3">
      <c r="A27" s="70">
        <v>37</v>
      </c>
      <c r="B27" s="72">
        <v>6.5199999999999994E-2</v>
      </c>
      <c r="C27" s="4">
        <v>4.0000000000000001E-3</v>
      </c>
      <c r="D27" s="4">
        <v>1.52E-2</v>
      </c>
      <c r="E27" s="4">
        <v>7.6E-3</v>
      </c>
      <c r="F27" s="73">
        <f t="shared" si="0"/>
        <v>9.1999999999999998E-2</v>
      </c>
      <c r="G27" s="4">
        <v>0.14699999999999999</v>
      </c>
      <c r="H27" s="1"/>
      <c r="I27" s="70">
        <v>37</v>
      </c>
      <c r="J27" s="72">
        <v>9.0700000000000003E-2</v>
      </c>
      <c r="K27" s="4">
        <v>4.0000000000000001E-3</v>
      </c>
      <c r="L27" s="4">
        <v>1.52E-2</v>
      </c>
      <c r="M27" s="4">
        <v>7.6E-3</v>
      </c>
      <c r="N27" s="73">
        <f t="shared" si="1"/>
        <v>0.11750000000000001</v>
      </c>
      <c r="O27" s="4">
        <v>0.16450000000000001</v>
      </c>
    </row>
    <row r="28" spans="1:16" ht="16.5" x14ac:dyDescent="0.3">
      <c r="A28" s="70">
        <v>38</v>
      </c>
      <c r="B28" s="72">
        <v>6.5199999999999994E-2</v>
      </c>
      <c r="C28" s="4">
        <v>4.0000000000000001E-3</v>
      </c>
      <c r="D28" s="4">
        <v>1.52E-2</v>
      </c>
      <c r="E28" s="4">
        <v>7.6E-3</v>
      </c>
      <c r="F28" s="73">
        <f t="shared" si="0"/>
        <v>9.1999999999999998E-2</v>
      </c>
      <c r="G28" s="4">
        <v>0.14699999999999999</v>
      </c>
      <c r="H28" s="1"/>
      <c r="I28" s="70">
        <v>38</v>
      </c>
      <c r="J28" s="72">
        <v>9.0700000000000003E-2</v>
      </c>
      <c r="K28" s="4">
        <v>4.0000000000000001E-3</v>
      </c>
      <c r="L28" s="4">
        <v>1.52E-2</v>
      </c>
      <c r="M28" s="4">
        <v>7.6E-3</v>
      </c>
      <c r="N28" s="73">
        <f t="shared" si="1"/>
        <v>0.11750000000000001</v>
      </c>
      <c r="O28" s="4">
        <v>0.16450000000000001</v>
      </c>
    </row>
    <row r="29" spans="1:16" ht="16.5" x14ac:dyDescent="0.3">
      <c r="A29" s="70">
        <v>39</v>
      </c>
      <c r="B29" s="72">
        <v>6.5199999999999994E-2</v>
      </c>
      <c r="C29" s="4">
        <v>4.0000000000000001E-3</v>
      </c>
      <c r="D29" s="4">
        <v>1.52E-2</v>
      </c>
      <c r="E29" s="4">
        <v>7.6E-3</v>
      </c>
      <c r="F29" s="73">
        <f t="shared" si="0"/>
        <v>9.1999999999999998E-2</v>
      </c>
      <c r="G29" s="4">
        <v>0.14699999999999999</v>
      </c>
      <c r="H29" s="1"/>
      <c r="I29" s="70">
        <v>39</v>
      </c>
      <c r="J29" s="72">
        <v>9.0700000000000003E-2</v>
      </c>
      <c r="K29" s="4">
        <v>4.0000000000000001E-3</v>
      </c>
      <c r="L29" s="4">
        <v>1.52E-2</v>
      </c>
      <c r="M29" s="4">
        <v>7.6E-3</v>
      </c>
      <c r="N29" s="73">
        <f t="shared" si="1"/>
        <v>0.11750000000000001</v>
      </c>
      <c r="O29" s="4">
        <v>0.16450000000000001</v>
      </c>
    </row>
    <row r="30" spans="1:16" ht="16.5" x14ac:dyDescent="0.3">
      <c r="A30" s="71">
        <v>40</v>
      </c>
      <c r="B30" s="74">
        <v>7.1199999999999999E-2</v>
      </c>
      <c r="C30" s="5">
        <v>4.0000000000000001E-3</v>
      </c>
      <c r="D30" s="5">
        <v>1.52E-2</v>
      </c>
      <c r="E30" s="5">
        <v>7.6E-3</v>
      </c>
      <c r="F30" s="75">
        <f t="shared" si="0"/>
        <v>9.8000000000000004E-2</v>
      </c>
      <c r="G30" s="5">
        <v>0.14699999999999999</v>
      </c>
      <c r="H30" s="1"/>
      <c r="I30" s="71">
        <v>40</v>
      </c>
      <c r="J30" s="74">
        <v>9.6699999999999994E-2</v>
      </c>
      <c r="K30" s="5">
        <v>4.0000000000000001E-3</v>
      </c>
      <c r="L30" s="5">
        <v>1.52E-2</v>
      </c>
      <c r="M30" s="5">
        <v>7.6E-3</v>
      </c>
      <c r="N30" s="75">
        <f t="shared" si="1"/>
        <v>0.1235</v>
      </c>
      <c r="O30" s="5">
        <v>0.16450000000000001</v>
      </c>
    </row>
    <row r="31" spans="1:16" ht="16.5" x14ac:dyDescent="0.3">
      <c r="A31" s="70">
        <v>41</v>
      </c>
      <c r="B31" s="72">
        <v>7.1199999999999999E-2</v>
      </c>
      <c r="C31" s="4">
        <v>4.0000000000000001E-3</v>
      </c>
      <c r="D31" s="4">
        <v>1.52E-2</v>
      </c>
      <c r="E31" s="4">
        <v>7.6E-3</v>
      </c>
      <c r="F31" s="73">
        <f t="shared" si="0"/>
        <v>9.8000000000000004E-2</v>
      </c>
      <c r="G31" s="4">
        <v>0.14699999999999999</v>
      </c>
      <c r="H31" s="1"/>
      <c r="I31" s="70">
        <v>41</v>
      </c>
      <c r="J31" s="72">
        <v>9.6699999999999994E-2</v>
      </c>
      <c r="K31" s="4">
        <v>4.0000000000000001E-3</v>
      </c>
      <c r="L31" s="4">
        <v>1.52E-2</v>
      </c>
      <c r="M31" s="4">
        <v>7.6E-3</v>
      </c>
      <c r="N31" s="73">
        <f t="shared" si="1"/>
        <v>0.1235</v>
      </c>
      <c r="O31" s="4">
        <v>0.16450000000000001</v>
      </c>
    </row>
    <row r="32" spans="1:16" ht="16.5" x14ac:dyDescent="0.3">
      <c r="A32" s="70">
        <v>42</v>
      </c>
      <c r="B32" s="72">
        <v>7.1199999999999999E-2</v>
      </c>
      <c r="C32" s="4">
        <v>4.0000000000000001E-3</v>
      </c>
      <c r="D32" s="4">
        <v>1.52E-2</v>
      </c>
      <c r="E32" s="4">
        <v>7.6E-3</v>
      </c>
      <c r="F32" s="73">
        <f t="shared" si="0"/>
        <v>9.8000000000000004E-2</v>
      </c>
      <c r="G32" s="4">
        <v>0.14699999999999999</v>
      </c>
      <c r="H32" s="1"/>
      <c r="I32" s="70">
        <v>42</v>
      </c>
      <c r="J32" s="72">
        <v>9.6699999999999994E-2</v>
      </c>
      <c r="K32" s="4">
        <v>4.0000000000000001E-3</v>
      </c>
      <c r="L32" s="4">
        <v>1.52E-2</v>
      </c>
      <c r="M32" s="4">
        <v>7.6E-3</v>
      </c>
      <c r="N32" s="73">
        <f t="shared" si="1"/>
        <v>0.1235</v>
      </c>
      <c r="O32" s="4">
        <v>0.16450000000000001</v>
      </c>
    </row>
    <row r="33" spans="1:15" ht="16.5" x14ac:dyDescent="0.3">
      <c r="A33" s="70">
        <v>43</v>
      </c>
      <c r="B33" s="72">
        <v>7.1199999999999999E-2</v>
      </c>
      <c r="C33" s="4">
        <v>4.0000000000000001E-3</v>
      </c>
      <c r="D33" s="4">
        <v>1.52E-2</v>
      </c>
      <c r="E33" s="4">
        <v>7.6E-3</v>
      </c>
      <c r="F33" s="73">
        <f t="shared" si="0"/>
        <v>9.8000000000000004E-2</v>
      </c>
      <c r="G33" s="4">
        <v>0.14699999999999999</v>
      </c>
      <c r="H33" s="1"/>
      <c r="I33" s="70">
        <v>43</v>
      </c>
      <c r="J33" s="72">
        <v>9.6699999999999994E-2</v>
      </c>
      <c r="K33" s="4">
        <v>4.0000000000000001E-3</v>
      </c>
      <c r="L33" s="4">
        <v>1.52E-2</v>
      </c>
      <c r="M33" s="4">
        <v>7.6E-3</v>
      </c>
      <c r="N33" s="73">
        <f t="shared" si="1"/>
        <v>0.1235</v>
      </c>
      <c r="O33" s="4">
        <v>0.16450000000000001</v>
      </c>
    </row>
    <row r="34" spans="1:15" ht="16.5" x14ac:dyDescent="0.3">
      <c r="A34" s="70">
        <v>44</v>
      </c>
      <c r="B34" s="72">
        <v>7.1199999999999999E-2</v>
      </c>
      <c r="C34" s="4">
        <v>4.0000000000000001E-3</v>
      </c>
      <c r="D34" s="4">
        <v>1.52E-2</v>
      </c>
      <c r="E34" s="4">
        <v>7.6E-3</v>
      </c>
      <c r="F34" s="73">
        <f t="shared" si="0"/>
        <v>9.8000000000000004E-2</v>
      </c>
      <c r="G34" s="4">
        <v>0.14699999999999999</v>
      </c>
      <c r="H34" s="1"/>
      <c r="I34" s="70">
        <v>44</v>
      </c>
      <c r="J34" s="72">
        <v>9.6699999999999994E-2</v>
      </c>
      <c r="K34" s="4">
        <v>4.0000000000000001E-3</v>
      </c>
      <c r="L34" s="4">
        <v>1.52E-2</v>
      </c>
      <c r="M34" s="4">
        <v>7.6E-3</v>
      </c>
      <c r="N34" s="73">
        <f t="shared" si="1"/>
        <v>0.1235</v>
      </c>
      <c r="O34" s="4">
        <v>0.16450000000000001</v>
      </c>
    </row>
    <row r="35" spans="1:15" ht="16.5" x14ac:dyDescent="0.3">
      <c r="A35" s="70">
        <v>45</v>
      </c>
      <c r="B35" s="72">
        <v>7.1199999999999999E-2</v>
      </c>
      <c r="C35" s="4">
        <v>4.0000000000000001E-3</v>
      </c>
      <c r="D35" s="4">
        <v>1.52E-2</v>
      </c>
      <c r="E35" s="4">
        <v>7.6E-3</v>
      </c>
      <c r="F35" s="73">
        <f t="shared" si="0"/>
        <v>9.8000000000000004E-2</v>
      </c>
      <c r="G35" s="4">
        <v>0.14699999999999999</v>
      </c>
      <c r="H35" s="1"/>
      <c r="I35" s="70">
        <v>45</v>
      </c>
      <c r="J35" s="72">
        <v>9.6699999999999994E-2</v>
      </c>
      <c r="K35" s="4">
        <v>4.0000000000000001E-3</v>
      </c>
      <c r="L35" s="4">
        <v>1.52E-2</v>
      </c>
      <c r="M35" s="4">
        <v>7.6E-3</v>
      </c>
      <c r="N35" s="73">
        <f t="shared" si="1"/>
        <v>0.1235</v>
      </c>
      <c r="O35" s="4">
        <v>0.16450000000000001</v>
      </c>
    </row>
    <row r="36" spans="1:15" ht="16.5" x14ac:dyDescent="0.3">
      <c r="A36" s="70">
        <v>46</v>
      </c>
      <c r="B36" s="72">
        <v>7.1199999999999999E-2</v>
      </c>
      <c r="C36" s="4">
        <v>4.0000000000000001E-3</v>
      </c>
      <c r="D36" s="4">
        <v>1.52E-2</v>
      </c>
      <c r="E36" s="4">
        <v>7.6E-3</v>
      </c>
      <c r="F36" s="73">
        <f t="shared" si="0"/>
        <v>9.8000000000000004E-2</v>
      </c>
      <c r="G36" s="4">
        <v>0.14699999999999999</v>
      </c>
      <c r="H36" s="1"/>
      <c r="I36" s="70">
        <v>46</v>
      </c>
      <c r="J36" s="72">
        <v>9.6699999999999994E-2</v>
      </c>
      <c r="K36" s="4">
        <v>4.0000000000000001E-3</v>
      </c>
      <c r="L36" s="4">
        <v>1.52E-2</v>
      </c>
      <c r="M36" s="4">
        <v>7.6E-3</v>
      </c>
      <c r="N36" s="73">
        <f t="shared" si="1"/>
        <v>0.1235</v>
      </c>
      <c r="O36" s="4">
        <v>0.16450000000000001</v>
      </c>
    </row>
    <row r="37" spans="1:15" ht="16.5" x14ac:dyDescent="0.3">
      <c r="A37" s="70">
        <v>47</v>
      </c>
      <c r="B37" s="72">
        <v>7.1199999999999999E-2</v>
      </c>
      <c r="C37" s="4">
        <v>4.0000000000000001E-3</v>
      </c>
      <c r="D37" s="4">
        <v>1.52E-2</v>
      </c>
      <c r="E37" s="4">
        <v>7.6E-3</v>
      </c>
      <c r="F37" s="73">
        <f t="shared" si="0"/>
        <v>9.8000000000000004E-2</v>
      </c>
      <c r="G37" s="4">
        <v>0.14699999999999999</v>
      </c>
      <c r="H37" s="1"/>
      <c r="I37" s="70">
        <v>47</v>
      </c>
      <c r="J37" s="72">
        <v>9.6699999999999994E-2</v>
      </c>
      <c r="K37" s="4">
        <v>4.0000000000000001E-3</v>
      </c>
      <c r="L37" s="4">
        <v>1.52E-2</v>
      </c>
      <c r="M37" s="4">
        <v>7.6E-3</v>
      </c>
      <c r="N37" s="73">
        <f t="shared" si="1"/>
        <v>0.1235</v>
      </c>
      <c r="O37" s="4">
        <v>0.16450000000000001</v>
      </c>
    </row>
    <row r="38" spans="1:15" ht="16.5" x14ac:dyDescent="0.3">
      <c r="A38" s="70">
        <v>48</v>
      </c>
      <c r="B38" s="72">
        <v>7.1199999999999999E-2</v>
      </c>
      <c r="C38" s="4">
        <v>4.0000000000000001E-3</v>
      </c>
      <c r="D38" s="4">
        <v>1.52E-2</v>
      </c>
      <c r="E38" s="4">
        <v>7.6E-3</v>
      </c>
      <c r="F38" s="73">
        <f t="shared" si="0"/>
        <v>9.8000000000000004E-2</v>
      </c>
      <c r="G38" s="4">
        <v>0.14699999999999999</v>
      </c>
      <c r="H38" s="1"/>
      <c r="I38" s="70">
        <v>48</v>
      </c>
      <c r="J38" s="72">
        <v>9.6699999999999994E-2</v>
      </c>
      <c r="K38" s="4">
        <v>4.0000000000000001E-3</v>
      </c>
      <c r="L38" s="4">
        <v>1.52E-2</v>
      </c>
      <c r="M38" s="4">
        <v>7.6E-3</v>
      </c>
      <c r="N38" s="73">
        <f t="shared" si="1"/>
        <v>0.1235</v>
      </c>
      <c r="O38" s="4">
        <v>0.16450000000000001</v>
      </c>
    </row>
    <row r="39" spans="1:15" ht="16.5" x14ac:dyDescent="0.3">
      <c r="A39" s="70">
        <v>49</v>
      </c>
      <c r="B39" s="72">
        <v>7.1199999999999999E-2</v>
      </c>
      <c r="C39" s="4">
        <v>4.0000000000000001E-3</v>
      </c>
      <c r="D39" s="4">
        <v>1.52E-2</v>
      </c>
      <c r="E39" s="4">
        <v>7.6E-3</v>
      </c>
      <c r="F39" s="73">
        <f t="shared" si="0"/>
        <v>9.8000000000000004E-2</v>
      </c>
      <c r="G39" s="4">
        <v>0.14699999999999999</v>
      </c>
      <c r="H39" s="1"/>
      <c r="I39" s="70">
        <v>49</v>
      </c>
      <c r="J39" s="72">
        <v>9.6699999999999994E-2</v>
      </c>
      <c r="K39" s="4">
        <v>4.0000000000000001E-3</v>
      </c>
      <c r="L39" s="4">
        <v>1.52E-2</v>
      </c>
      <c r="M39" s="4">
        <v>7.6E-3</v>
      </c>
      <c r="N39" s="73">
        <f t="shared" si="1"/>
        <v>0.1235</v>
      </c>
      <c r="O39" s="4">
        <v>0.16450000000000001</v>
      </c>
    </row>
    <row r="40" spans="1:15" ht="16.5" x14ac:dyDescent="0.3">
      <c r="A40" s="71">
        <v>50</v>
      </c>
      <c r="B40" s="74">
        <v>7.9200000000000007E-2</v>
      </c>
      <c r="C40" s="5">
        <v>4.0000000000000001E-3</v>
      </c>
      <c r="D40" s="5">
        <v>1.52E-2</v>
      </c>
      <c r="E40" s="5">
        <v>7.6E-3</v>
      </c>
      <c r="F40" s="75">
        <f t="shared" si="0"/>
        <v>0.10600000000000001</v>
      </c>
      <c r="G40" s="5">
        <v>0.14699999999999999</v>
      </c>
      <c r="H40" s="1"/>
      <c r="I40" s="71">
        <v>50</v>
      </c>
      <c r="J40" s="74">
        <v>0.1047</v>
      </c>
      <c r="K40" s="5">
        <v>4.0000000000000001E-3</v>
      </c>
      <c r="L40" s="5">
        <v>1.52E-2</v>
      </c>
      <c r="M40" s="5">
        <v>7.6E-3</v>
      </c>
      <c r="N40" s="75">
        <f t="shared" si="1"/>
        <v>0.13150000000000001</v>
      </c>
      <c r="O40" s="5">
        <v>0.16450000000000001</v>
      </c>
    </row>
    <row r="41" spans="1:15" ht="16.5" x14ac:dyDescent="0.3">
      <c r="A41" s="70">
        <v>51</v>
      </c>
      <c r="B41" s="72">
        <v>7.9200000000000007E-2</v>
      </c>
      <c r="C41" s="4">
        <v>4.0000000000000001E-3</v>
      </c>
      <c r="D41" s="4">
        <v>1.52E-2</v>
      </c>
      <c r="E41" s="4">
        <v>7.6E-3</v>
      </c>
      <c r="F41" s="73">
        <f t="shared" si="0"/>
        <v>0.10600000000000001</v>
      </c>
      <c r="G41" s="4">
        <v>0.14699999999999999</v>
      </c>
      <c r="H41" s="1"/>
      <c r="I41" s="70">
        <v>51</v>
      </c>
      <c r="J41" s="72">
        <v>0.1047</v>
      </c>
      <c r="K41" s="4">
        <v>4.0000000000000001E-3</v>
      </c>
      <c r="L41" s="4">
        <v>1.52E-2</v>
      </c>
      <c r="M41" s="4">
        <v>7.6E-3</v>
      </c>
      <c r="N41" s="73">
        <f t="shared" si="1"/>
        <v>0.13150000000000001</v>
      </c>
      <c r="O41" s="4">
        <v>0.16450000000000001</v>
      </c>
    </row>
    <row r="42" spans="1:15" ht="16.5" x14ac:dyDescent="0.3">
      <c r="A42" s="70">
        <v>52</v>
      </c>
      <c r="B42" s="72">
        <v>7.9200000000000007E-2</v>
      </c>
      <c r="C42" s="4">
        <v>4.0000000000000001E-3</v>
      </c>
      <c r="D42" s="4">
        <v>1.52E-2</v>
      </c>
      <c r="E42" s="4">
        <v>7.6E-3</v>
      </c>
      <c r="F42" s="73">
        <f t="shared" si="0"/>
        <v>0.10600000000000001</v>
      </c>
      <c r="G42" s="4">
        <v>0.14699999999999999</v>
      </c>
      <c r="H42" s="1"/>
      <c r="I42" s="70">
        <v>52</v>
      </c>
      <c r="J42" s="72">
        <v>0.1047</v>
      </c>
      <c r="K42" s="4">
        <v>4.0000000000000001E-3</v>
      </c>
      <c r="L42" s="4">
        <v>1.52E-2</v>
      </c>
      <c r="M42" s="4">
        <v>7.6E-3</v>
      </c>
      <c r="N42" s="73">
        <f t="shared" si="1"/>
        <v>0.13150000000000001</v>
      </c>
      <c r="O42" s="4">
        <v>0.16450000000000001</v>
      </c>
    </row>
    <row r="43" spans="1:15" ht="16.5" x14ac:dyDescent="0.3">
      <c r="A43" s="70">
        <v>53</v>
      </c>
      <c r="B43" s="72">
        <v>7.9200000000000007E-2</v>
      </c>
      <c r="C43" s="4">
        <v>4.0000000000000001E-3</v>
      </c>
      <c r="D43" s="4">
        <v>1.52E-2</v>
      </c>
      <c r="E43" s="4">
        <v>7.6E-3</v>
      </c>
      <c r="F43" s="73">
        <f t="shared" si="0"/>
        <v>0.10600000000000001</v>
      </c>
      <c r="G43" s="4">
        <v>0.14699999999999999</v>
      </c>
      <c r="H43" s="1"/>
      <c r="I43" s="70">
        <v>53</v>
      </c>
      <c r="J43" s="72">
        <v>0.1047</v>
      </c>
      <c r="K43" s="4">
        <v>4.0000000000000001E-3</v>
      </c>
      <c r="L43" s="4">
        <v>1.52E-2</v>
      </c>
      <c r="M43" s="4">
        <v>7.6E-3</v>
      </c>
      <c r="N43" s="73">
        <f t="shared" si="1"/>
        <v>0.13150000000000001</v>
      </c>
      <c r="O43" s="4">
        <v>0.16450000000000001</v>
      </c>
    </row>
    <row r="44" spans="1:15" ht="16.5" x14ac:dyDescent="0.3">
      <c r="A44" s="70">
        <v>54</v>
      </c>
      <c r="B44" s="72">
        <v>7.9200000000000007E-2</v>
      </c>
      <c r="C44" s="4">
        <v>4.0000000000000001E-3</v>
      </c>
      <c r="D44" s="4">
        <v>1.52E-2</v>
      </c>
      <c r="E44" s="4">
        <v>7.6E-3</v>
      </c>
      <c r="F44" s="73">
        <f t="shared" si="0"/>
        <v>0.10600000000000001</v>
      </c>
      <c r="G44" s="4">
        <v>0.14699999999999999</v>
      </c>
      <c r="H44" s="1"/>
      <c r="I44" s="70">
        <v>54</v>
      </c>
      <c r="J44" s="72">
        <v>0.1047</v>
      </c>
      <c r="K44" s="4">
        <v>4.0000000000000001E-3</v>
      </c>
      <c r="L44" s="4">
        <v>1.52E-2</v>
      </c>
      <c r="M44" s="4">
        <v>7.6E-3</v>
      </c>
      <c r="N44" s="73">
        <f t="shared" si="1"/>
        <v>0.13150000000000001</v>
      </c>
      <c r="O44" s="4">
        <v>0.16450000000000001</v>
      </c>
    </row>
    <row r="45" spans="1:15" ht="16.5" x14ac:dyDescent="0.3">
      <c r="A45" s="70">
        <v>55</v>
      </c>
      <c r="B45" s="72">
        <v>7.9200000000000007E-2</v>
      </c>
      <c r="C45" s="4">
        <v>4.0000000000000001E-3</v>
      </c>
      <c r="D45" s="4">
        <v>1.52E-2</v>
      </c>
      <c r="E45" s="4">
        <v>7.6E-3</v>
      </c>
      <c r="F45" s="73">
        <f t="shared" si="0"/>
        <v>0.10600000000000001</v>
      </c>
      <c r="G45" s="4">
        <v>0.14699999999999999</v>
      </c>
      <c r="H45" s="1"/>
      <c r="I45" s="70">
        <v>55</v>
      </c>
      <c r="J45" s="72">
        <v>0.1047</v>
      </c>
      <c r="K45" s="4">
        <v>4.0000000000000001E-3</v>
      </c>
      <c r="L45" s="4">
        <v>1.52E-2</v>
      </c>
      <c r="M45" s="4">
        <v>7.6E-3</v>
      </c>
      <c r="N45" s="73">
        <f t="shared" si="1"/>
        <v>0.13150000000000001</v>
      </c>
      <c r="O45" s="4">
        <v>0.16450000000000001</v>
      </c>
    </row>
    <row r="46" spans="1:15" ht="16.5" x14ac:dyDescent="0.3">
      <c r="A46" s="70">
        <v>56</v>
      </c>
      <c r="B46" s="72">
        <v>7.9200000000000007E-2</v>
      </c>
      <c r="C46" s="4">
        <v>4.0000000000000001E-3</v>
      </c>
      <c r="D46" s="4">
        <v>1.52E-2</v>
      </c>
      <c r="E46" s="4">
        <v>7.6E-3</v>
      </c>
      <c r="F46" s="73">
        <f t="shared" si="0"/>
        <v>0.10600000000000001</v>
      </c>
      <c r="G46" s="4">
        <v>0.14699999999999999</v>
      </c>
      <c r="H46" s="1"/>
      <c r="I46" s="70">
        <v>56</v>
      </c>
      <c r="J46" s="72">
        <v>0.1047</v>
      </c>
      <c r="K46" s="4">
        <v>4.0000000000000001E-3</v>
      </c>
      <c r="L46" s="4">
        <v>1.52E-2</v>
      </c>
      <c r="M46" s="4">
        <v>7.6E-3</v>
      </c>
      <c r="N46" s="73">
        <f t="shared" si="1"/>
        <v>0.13150000000000001</v>
      </c>
      <c r="O46" s="4">
        <v>0.16450000000000001</v>
      </c>
    </row>
    <row r="47" spans="1:15" ht="16.5" x14ac:dyDescent="0.3">
      <c r="A47" s="70">
        <v>57</v>
      </c>
      <c r="B47" s="72">
        <v>7.9200000000000007E-2</v>
      </c>
      <c r="C47" s="4">
        <v>4.0000000000000001E-3</v>
      </c>
      <c r="D47" s="4">
        <v>1.52E-2</v>
      </c>
      <c r="E47" s="4">
        <v>7.6E-3</v>
      </c>
      <c r="F47" s="73">
        <f t="shared" si="0"/>
        <v>0.10600000000000001</v>
      </c>
      <c r="G47" s="4">
        <v>0.14699999999999999</v>
      </c>
      <c r="H47" s="1"/>
      <c r="I47" s="70">
        <v>57</v>
      </c>
      <c r="J47" s="72">
        <v>0.1047</v>
      </c>
      <c r="K47" s="4">
        <v>4.0000000000000001E-3</v>
      </c>
      <c r="L47" s="4">
        <v>1.52E-2</v>
      </c>
      <c r="M47" s="4">
        <v>7.6E-3</v>
      </c>
      <c r="N47" s="73">
        <f t="shared" si="1"/>
        <v>0.13150000000000001</v>
      </c>
      <c r="O47" s="4">
        <v>0.16450000000000001</v>
      </c>
    </row>
    <row r="48" spans="1:15" ht="16.5" x14ac:dyDescent="0.3">
      <c r="A48" s="70">
        <v>58</v>
      </c>
      <c r="B48" s="72">
        <v>7.9200000000000007E-2</v>
      </c>
      <c r="C48" s="4">
        <v>4.0000000000000001E-3</v>
      </c>
      <c r="D48" s="4">
        <v>1.52E-2</v>
      </c>
      <c r="E48" s="4">
        <v>7.6E-3</v>
      </c>
      <c r="F48" s="73">
        <f t="shared" si="0"/>
        <v>0.10600000000000001</v>
      </c>
      <c r="G48" s="4">
        <v>0.14699999999999999</v>
      </c>
      <c r="H48" s="1"/>
      <c r="I48" s="70">
        <v>58</v>
      </c>
      <c r="J48" s="72">
        <v>0.1047</v>
      </c>
      <c r="K48" s="4">
        <v>4.0000000000000001E-3</v>
      </c>
      <c r="L48" s="4">
        <v>1.52E-2</v>
      </c>
      <c r="M48" s="4">
        <v>7.6E-3</v>
      </c>
      <c r="N48" s="73">
        <f t="shared" si="1"/>
        <v>0.13150000000000001</v>
      </c>
      <c r="O48" s="4">
        <v>0.16450000000000001</v>
      </c>
    </row>
    <row r="49" spans="1:15" ht="16.5" x14ac:dyDescent="0.3">
      <c r="A49" s="70">
        <v>59</v>
      </c>
      <c r="B49" s="72">
        <v>7.9200000000000007E-2</v>
      </c>
      <c r="C49" s="4">
        <v>4.0000000000000001E-3</v>
      </c>
      <c r="D49" s="4">
        <v>1.52E-2</v>
      </c>
      <c r="E49" s="4">
        <v>7.6E-3</v>
      </c>
      <c r="F49" s="73">
        <f t="shared" si="0"/>
        <v>0.10600000000000001</v>
      </c>
      <c r="G49" s="4">
        <v>0.14699999999999999</v>
      </c>
      <c r="H49" s="1"/>
      <c r="I49" s="70">
        <v>59</v>
      </c>
      <c r="J49" s="72">
        <v>0.1047</v>
      </c>
      <c r="K49" s="4">
        <v>4.0000000000000001E-3</v>
      </c>
      <c r="L49" s="4">
        <v>1.52E-2</v>
      </c>
      <c r="M49" s="4">
        <v>7.6E-3</v>
      </c>
      <c r="N49" s="73">
        <f t="shared" si="1"/>
        <v>0.13150000000000001</v>
      </c>
      <c r="O49" s="4">
        <v>0.16450000000000001</v>
      </c>
    </row>
    <row r="50" spans="1:15" ht="16.5" x14ac:dyDescent="0.3">
      <c r="A50" s="71">
        <v>60</v>
      </c>
      <c r="B50" s="74">
        <v>8.1199999999999994E-2</v>
      </c>
      <c r="C50" s="5">
        <v>4.0000000000000001E-3</v>
      </c>
      <c r="D50" s="5">
        <v>1.52E-2</v>
      </c>
      <c r="E50" s="5">
        <v>7.6E-3</v>
      </c>
      <c r="F50" s="75">
        <f t="shared" si="0"/>
        <v>0.108</v>
      </c>
      <c r="G50" s="5">
        <v>0.14699999999999999</v>
      </c>
      <c r="H50" s="1"/>
      <c r="I50" s="71">
        <v>60</v>
      </c>
      <c r="J50" s="74">
        <v>0.1067</v>
      </c>
      <c r="K50" s="5">
        <v>4.0000000000000001E-3</v>
      </c>
      <c r="L50" s="5">
        <v>1.52E-2</v>
      </c>
      <c r="M50" s="5">
        <v>7.6E-3</v>
      </c>
      <c r="N50" s="75">
        <f t="shared" si="1"/>
        <v>0.13350000000000001</v>
      </c>
      <c r="O50" s="5">
        <v>0.16450000000000001</v>
      </c>
    </row>
    <row r="51" spans="1:15" ht="16.5" x14ac:dyDescent="0.3">
      <c r="A51" s="70">
        <v>61</v>
      </c>
      <c r="B51" s="72">
        <v>8.1199999999999994E-2</v>
      </c>
      <c r="C51" s="4">
        <v>4.0000000000000001E-3</v>
      </c>
      <c r="D51" s="4">
        <v>1.52E-2</v>
      </c>
      <c r="E51" s="4">
        <v>7.6E-3</v>
      </c>
      <c r="F51" s="73">
        <f t="shared" si="0"/>
        <v>0.108</v>
      </c>
      <c r="G51" s="4">
        <v>0.14699999999999999</v>
      </c>
      <c r="H51" s="1"/>
      <c r="I51" s="70">
        <v>61</v>
      </c>
      <c r="J51" s="72">
        <v>0.1067</v>
      </c>
      <c r="K51" s="4">
        <v>4.0000000000000001E-3</v>
      </c>
      <c r="L51" s="4">
        <v>1.52E-2</v>
      </c>
      <c r="M51" s="4">
        <v>7.6E-3</v>
      </c>
      <c r="N51" s="73">
        <f t="shared" si="1"/>
        <v>0.13350000000000001</v>
      </c>
      <c r="O51" s="4">
        <v>0.16450000000000001</v>
      </c>
    </row>
    <row r="52" spans="1:15" ht="16.5" x14ac:dyDescent="0.3">
      <c r="A52" s="70">
        <v>62</v>
      </c>
      <c r="B52" s="72">
        <v>8.1199999999999994E-2</v>
      </c>
      <c r="C52" s="4">
        <v>4.0000000000000001E-3</v>
      </c>
      <c r="D52" s="4">
        <v>1.52E-2</v>
      </c>
      <c r="E52" s="4">
        <v>7.6E-3</v>
      </c>
      <c r="F52" s="73">
        <f t="shared" si="0"/>
        <v>0.108</v>
      </c>
      <c r="G52" s="4">
        <v>0.14699999999999999</v>
      </c>
      <c r="H52" s="1"/>
      <c r="I52" s="70">
        <v>62</v>
      </c>
      <c r="J52" s="72">
        <v>0.1067</v>
      </c>
      <c r="K52" s="4">
        <v>4.0000000000000001E-3</v>
      </c>
      <c r="L52" s="4">
        <v>1.52E-2</v>
      </c>
      <c r="M52" s="4">
        <v>7.6E-3</v>
      </c>
      <c r="N52" s="73">
        <f t="shared" si="1"/>
        <v>0.13350000000000001</v>
      </c>
      <c r="O52" s="4">
        <v>0.16450000000000001</v>
      </c>
    </row>
    <row r="53" spans="1:15" ht="16.5" x14ac:dyDescent="0.3">
      <c r="A53" s="70">
        <v>63</v>
      </c>
      <c r="B53" s="72">
        <v>8.1199999999999994E-2</v>
      </c>
      <c r="C53" s="4">
        <v>4.0000000000000001E-3</v>
      </c>
      <c r="D53" s="4">
        <v>1.52E-2</v>
      </c>
      <c r="E53" s="4">
        <v>7.6E-3</v>
      </c>
      <c r="F53" s="73">
        <f t="shared" si="0"/>
        <v>0.108</v>
      </c>
      <c r="G53" s="4">
        <v>0.14699999999999999</v>
      </c>
      <c r="H53" s="1"/>
      <c r="I53" s="70">
        <v>63</v>
      </c>
      <c r="J53" s="72">
        <v>0.1067</v>
      </c>
      <c r="K53" s="4">
        <v>4.0000000000000001E-3</v>
      </c>
      <c r="L53" s="4">
        <v>1.52E-2</v>
      </c>
      <c r="M53" s="4">
        <v>7.6E-3</v>
      </c>
      <c r="N53" s="73">
        <f t="shared" si="1"/>
        <v>0.13350000000000001</v>
      </c>
      <c r="O53" s="4">
        <v>0.16450000000000001</v>
      </c>
    </row>
    <row r="54" spans="1:15" ht="16.5" x14ac:dyDescent="0.3">
      <c r="A54" s="70">
        <v>64</v>
      </c>
      <c r="B54" s="72">
        <v>8.1199999999999994E-2</v>
      </c>
      <c r="C54" s="4">
        <v>4.0000000000000001E-3</v>
      </c>
      <c r="D54" s="4">
        <v>1.52E-2</v>
      </c>
      <c r="E54" s="4">
        <v>7.6E-3</v>
      </c>
      <c r="F54" s="73">
        <f t="shared" si="0"/>
        <v>0.108</v>
      </c>
      <c r="G54" s="4">
        <v>0.14699999999999999</v>
      </c>
      <c r="H54" s="1"/>
      <c r="I54" s="70">
        <v>64</v>
      </c>
      <c r="J54" s="72">
        <v>0.1067</v>
      </c>
      <c r="K54" s="4">
        <v>4.0000000000000001E-3</v>
      </c>
      <c r="L54" s="4">
        <v>1.52E-2</v>
      </c>
      <c r="M54" s="4">
        <v>7.6E-3</v>
      </c>
      <c r="N54" s="73">
        <f t="shared" si="1"/>
        <v>0.13350000000000001</v>
      </c>
      <c r="O54" s="4">
        <v>0.16450000000000001</v>
      </c>
    </row>
    <row r="55" spans="1:15" ht="16.5" x14ac:dyDescent="0.3">
      <c r="A55" s="70">
        <v>65</v>
      </c>
      <c r="B55" s="72">
        <v>8.1199999999999994E-2</v>
      </c>
      <c r="C55" s="4">
        <v>4.0000000000000001E-3</v>
      </c>
      <c r="D55" s="4">
        <v>1.52E-2</v>
      </c>
      <c r="E55" s="4">
        <v>7.6E-3</v>
      </c>
      <c r="F55" s="73">
        <f t="shared" si="0"/>
        <v>0.108</v>
      </c>
      <c r="G55" s="4">
        <v>0.14699999999999999</v>
      </c>
      <c r="H55" s="1"/>
      <c r="I55" s="70">
        <v>65</v>
      </c>
      <c r="J55" s="72">
        <v>0.1067</v>
      </c>
      <c r="K55" s="4">
        <v>4.0000000000000001E-3</v>
      </c>
      <c r="L55" s="4">
        <v>1.52E-2</v>
      </c>
      <c r="M55" s="4">
        <v>7.6E-3</v>
      </c>
      <c r="N55" s="73">
        <f t="shared" si="1"/>
        <v>0.13350000000000001</v>
      </c>
      <c r="O55" s="4">
        <v>0.16450000000000001</v>
      </c>
    </row>
    <row r="56" spans="1:15" ht="16.5" x14ac:dyDescent="0.3">
      <c r="A56" s="70">
        <v>66</v>
      </c>
      <c r="B56" s="72">
        <v>8.1199999999999994E-2</v>
      </c>
      <c r="C56" s="4">
        <v>4.0000000000000001E-3</v>
      </c>
      <c r="D56" s="4">
        <v>1.52E-2</v>
      </c>
      <c r="E56" s="4">
        <v>7.6E-3</v>
      </c>
      <c r="F56" s="73">
        <f t="shared" si="0"/>
        <v>0.108</v>
      </c>
      <c r="G56" s="4">
        <v>0.14699999999999999</v>
      </c>
      <c r="H56" s="1"/>
      <c r="I56" s="70">
        <v>66</v>
      </c>
      <c r="J56" s="72">
        <v>0.1067</v>
      </c>
      <c r="K56" s="4">
        <v>4.0000000000000001E-3</v>
      </c>
      <c r="L56" s="4">
        <v>1.52E-2</v>
      </c>
      <c r="M56" s="4">
        <v>7.6E-3</v>
      </c>
      <c r="N56" s="73">
        <f t="shared" si="1"/>
        <v>0.13350000000000001</v>
      </c>
      <c r="O56" s="4">
        <v>0.16450000000000001</v>
      </c>
    </row>
    <row r="57" spans="1:15" ht="16.5" x14ac:dyDescent="0.3">
      <c r="A57" s="70">
        <v>67</v>
      </c>
      <c r="B57" s="72">
        <v>8.1199999999999994E-2</v>
      </c>
      <c r="C57" s="4">
        <v>4.0000000000000001E-3</v>
      </c>
      <c r="D57" s="4">
        <v>1.52E-2</v>
      </c>
      <c r="E57" s="4">
        <v>7.6E-3</v>
      </c>
      <c r="F57" s="73">
        <f t="shared" si="0"/>
        <v>0.108</v>
      </c>
      <c r="G57" s="4">
        <v>0.14699999999999999</v>
      </c>
      <c r="H57" s="1"/>
      <c r="I57" s="70">
        <v>67</v>
      </c>
      <c r="J57" s="72">
        <v>0.1067</v>
      </c>
      <c r="K57" s="4">
        <v>4.0000000000000001E-3</v>
      </c>
      <c r="L57" s="4">
        <v>1.52E-2</v>
      </c>
      <c r="M57" s="4">
        <v>7.6E-3</v>
      </c>
      <c r="N57" s="73">
        <f t="shared" si="1"/>
        <v>0.13350000000000001</v>
      </c>
      <c r="O57" s="4">
        <v>0.16450000000000001</v>
      </c>
    </row>
    <row r="58" spans="1:15" ht="16.5" x14ac:dyDescent="0.3">
      <c r="A58" s="70">
        <v>68</v>
      </c>
      <c r="B58" s="72">
        <v>8.1199999999999994E-2</v>
      </c>
      <c r="C58" s="4">
        <v>4.0000000000000001E-3</v>
      </c>
      <c r="D58" s="4">
        <v>1.52E-2</v>
      </c>
      <c r="E58" s="4">
        <v>7.6E-3</v>
      </c>
      <c r="F58" s="73">
        <f t="shared" si="0"/>
        <v>0.108</v>
      </c>
      <c r="G58" s="4">
        <v>0.14699999999999999</v>
      </c>
      <c r="H58" s="1"/>
      <c r="I58" s="70">
        <v>68</v>
      </c>
      <c r="J58" s="72">
        <v>0.1067</v>
      </c>
      <c r="K58" s="4">
        <v>4.0000000000000001E-3</v>
      </c>
      <c r="L58" s="4">
        <v>1.52E-2</v>
      </c>
      <c r="M58" s="4">
        <v>7.6E-3</v>
      </c>
      <c r="N58" s="73">
        <f t="shared" si="1"/>
        <v>0.13350000000000001</v>
      </c>
      <c r="O58" s="4">
        <v>0.16450000000000001</v>
      </c>
    </row>
    <row r="59" spans="1:15" ht="16.5" x14ac:dyDescent="0.3">
      <c r="A59" s="70">
        <v>69</v>
      </c>
      <c r="B59" s="72">
        <v>8.1199999999999994E-2</v>
      </c>
      <c r="C59" s="4">
        <v>4.0000000000000001E-3</v>
      </c>
      <c r="D59" s="4">
        <v>1.52E-2</v>
      </c>
      <c r="E59" s="4">
        <v>7.6E-3</v>
      </c>
      <c r="F59" s="73">
        <f t="shared" si="0"/>
        <v>0.108</v>
      </c>
      <c r="G59" s="4">
        <v>0.14699999999999999</v>
      </c>
      <c r="H59" s="1"/>
      <c r="I59" s="70">
        <v>69</v>
      </c>
      <c r="J59" s="72">
        <v>0.1067</v>
      </c>
      <c r="K59" s="4">
        <v>4.0000000000000001E-3</v>
      </c>
      <c r="L59" s="4">
        <v>1.52E-2</v>
      </c>
      <c r="M59" s="4">
        <v>7.6E-3</v>
      </c>
      <c r="N59" s="73">
        <f t="shared" si="1"/>
        <v>0.13350000000000001</v>
      </c>
      <c r="O59" s="4">
        <v>0.16450000000000001</v>
      </c>
    </row>
    <row r="60" spans="1:15" ht="16.5" x14ac:dyDescent="0.3">
      <c r="A60" s="70">
        <v>70</v>
      </c>
      <c r="B60" s="72">
        <v>8.1199999999999994E-2</v>
      </c>
      <c r="C60" s="4">
        <v>4.0000000000000001E-3</v>
      </c>
      <c r="D60" s="4">
        <v>1.52E-2</v>
      </c>
      <c r="E60" s="4">
        <v>7.6E-3</v>
      </c>
      <c r="F60" s="73">
        <f t="shared" si="0"/>
        <v>0.108</v>
      </c>
      <c r="G60" s="4">
        <v>0.14699999999999999</v>
      </c>
      <c r="H60" s="7"/>
      <c r="I60" s="70">
        <v>70</v>
      </c>
      <c r="J60" s="72">
        <v>0.1067</v>
      </c>
      <c r="K60" s="4">
        <v>4.0000000000000001E-3</v>
      </c>
      <c r="L60" s="4">
        <v>1.52E-2</v>
      </c>
      <c r="M60" s="4">
        <v>7.6E-3</v>
      </c>
      <c r="N60" s="73">
        <f t="shared" si="1"/>
        <v>0.13350000000000001</v>
      </c>
      <c r="O60" s="4">
        <v>0.16450000000000001</v>
      </c>
    </row>
    <row r="61" spans="1:15" x14ac:dyDescent="0.2">
      <c r="H61" s="18"/>
    </row>
  </sheetData>
  <sheetProtection algorithmName="SHA-512" hashValue="SIsQCupNQMtq6vxnoktkt8Dwr1SV/h+1baFMD4UjJu3d6fgxpV09DF+Ges9wK4PZCk/6kWGr9S2n1pdOgtieBg==" saltValue="vHlh2N1LnaMahvkVr1e/Gw==" spinCount="100000" sheet="1" objects="1" scenarios="1"/>
  <mergeCells count="4">
    <mergeCell ref="A2:G2"/>
    <mergeCell ref="I2:O2"/>
    <mergeCell ref="B3:F3"/>
    <mergeCell ref="J3:N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Calculateur</vt:lpstr>
      <vt:lpstr>2021</vt:lpstr>
      <vt:lpstr>2022</vt:lpstr>
      <vt:lpstr>2023</vt:lpstr>
      <vt:lpstr>2024</vt:lpstr>
      <vt:lpstr>'2021'!Zone_d_impression</vt:lpstr>
      <vt:lpstr>'2022'!Zone_d_impression</vt:lpstr>
      <vt:lpstr>'2023'!Zone_d_impression</vt:lpstr>
      <vt:lpstr>'2024'!Zone_d_impression</vt:lpstr>
      <vt:lpstr>Calculateur!Zone_d_impression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BrogginiL</dc:creator>
  <cp:lastModifiedBy>Fabienne Jarabito</cp:lastModifiedBy>
  <cp:lastPrinted>2021-10-29T10:39:33Z</cp:lastPrinted>
  <dcterms:created xsi:type="dcterms:W3CDTF">1996-03-19T10:39:18Z</dcterms:created>
  <dcterms:modified xsi:type="dcterms:W3CDTF">2024-11-15T07:51:46Z</dcterms:modified>
</cp:coreProperties>
</file>